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CXoiftsO171sTu88i6568ROtZlme/wbRpyuLktnoluZraowqdPWvxUNpOaEMH16zn5+KEnlLQk9hQSt7jG6Gpw==" workbookSaltValue="L8+Jx+s9dLxCbuNgco7Fpg==" workbookSpinCount="100000" lockStructure="1"/>
  <bookViews>
    <workbookView xWindow="0" yWindow="0" windowWidth="28800" windowHeight="12210"/>
  </bookViews>
  <sheets>
    <sheet name="注文フォーム" sheetId="81" r:id="rId1"/>
    <sheet name="印刷用" sheetId="73" r:id="rId2"/>
    <sheet name="見本" sheetId="90" r:id="rId3"/>
    <sheet name="分析項目一覧表" sheetId="86" r:id="rId4"/>
    <sheet name="更新記録" sheetId="89" state="hidden" r:id="rId5"/>
    <sheet name="チェック用シート" sheetId="87" state="hidden" r:id="rId6"/>
    <sheet name="読込み用" sheetId="79" state="hidden" r:id="rId7"/>
    <sheet name="読込み用2" sheetId="80" state="hidden" r:id="rId8"/>
  </sheets>
  <externalReferences>
    <externalReference r:id="rId9"/>
  </externalReferences>
  <definedNames>
    <definedName name="PCB廃棄物_下限値_0.15mg_kg" localSheetId="2">見本!#REF!</definedName>
    <definedName name="PCB廃棄物_下限値_0.15mg_kg">注文フォーム!#REF!</definedName>
    <definedName name="_xlnm.Print_Area" localSheetId="1">印刷用!$A$1:$R$34</definedName>
    <definedName name="_xlnm.Print_Area" localSheetId="2">見本!$A$1:$W$98</definedName>
    <definedName name="_xlnm.Print_Area" localSheetId="0">注文フォーム!$A$1:$W$100</definedName>
    <definedName name="_xlnm.Print_Area" localSheetId="3">分析項目一覧表!$A$1:$L$42</definedName>
    <definedName name="低濃度ＰＣＢ法_塗膜くず_含有量試験" localSheetId="2">見本!$CO$3:$CO$5</definedName>
    <definedName name="低濃度ＰＣＢ法_塗膜くず_含有量試験">注文フォーム!$CO$3:$CO$5</definedName>
    <definedName name="予想濃度確認項目" localSheetId="2">見本!$CI$3:$CI$16</definedName>
    <definedName name="予想濃度確認項目" localSheetId="0">注文フォーム!$CI$3:$CI$16</definedName>
  </definedNames>
  <calcPr calcId="162913"/>
</workbook>
</file>

<file path=xl/calcChain.xml><?xml version="1.0" encoding="utf-8"?>
<calcChain xmlns="http://schemas.openxmlformats.org/spreadsheetml/2006/main">
  <c r="N16" i="80" l="1"/>
  <c r="N17" i="80"/>
  <c r="N18" i="80"/>
  <c r="N19" i="80"/>
  <c r="N20" i="80"/>
  <c r="N21" i="80"/>
  <c r="N22" i="80"/>
  <c r="N23" i="80"/>
  <c r="N24" i="80"/>
  <c r="N25" i="80"/>
  <c r="N26" i="80"/>
  <c r="N27" i="80"/>
  <c r="N28" i="80"/>
  <c r="N29" i="80"/>
  <c r="N30" i="80"/>
  <c r="N31" i="80"/>
  <c r="N32" i="80"/>
  <c r="N33" i="80"/>
  <c r="N34" i="80"/>
  <c r="N35" i="80"/>
  <c r="N36" i="80"/>
  <c r="N37" i="80"/>
  <c r="N38" i="80"/>
  <c r="N39" i="80"/>
  <c r="N40" i="80"/>
  <c r="N12" i="80"/>
  <c r="N13" i="80"/>
  <c r="N14" i="80"/>
  <c r="N15" i="80"/>
  <c r="G23" i="81" l="1"/>
  <c r="D44" i="81" l="1"/>
  <c r="C43" i="79" l="1"/>
  <c r="C34" i="79"/>
  <c r="BX26" i="81" l="1"/>
  <c r="A234" i="90" l="1"/>
  <c r="AT229" i="90"/>
  <c r="AS229" i="90"/>
  <c r="AR229" i="90"/>
  <c r="AQ229" i="90"/>
  <c r="AP229" i="90"/>
  <c r="AO229" i="90"/>
  <c r="AN229" i="90"/>
  <c r="AM229" i="90"/>
  <c r="AL229" i="90"/>
  <c r="AK229" i="90"/>
  <c r="AJ229" i="90"/>
  <c r="AI229" i="90"/>
  <c r="AH229" i="90"/>
  <c r="AT225" i="90"/>
  <c r="AS225" i="90"/>
  <c r="AR225" i="90"/>
  <c r="AQ225" i="90"/>
  <c r="AP225" i="90"/>
  <c r="AO225" i="90"/>
  <c r="AN225" i="90"/>
  <c r="AM225" i="90"/>
  <c r="AL225" i="90"/>
  <c r="AK225" i="90"/>
  <c r="AJ225" i="90"/>
  <c r="AI225" i="90"/>
  <c r="AH225" i="90"/>
  <c r="AT193" i="90"/>
  <c r="AS193" i="90"/>
  <c r="AR193" i="90"/>
  <c r="AQ193" i="90"/>
  <c r="AP193" i="90"/>
  <c r="AO193" i="90"/>
  <c r="AN193" i="90"/>
  <c r="AM193" i="90"/>
  <c r="AL193" i="90"/>
  <c r="AK193" i="90"/>
  <c r="AJ193" i="90"/>
  <c r="AI193" i="90"/>
  <c r="AH193" i="90"/>
  <c r="AT189" i="90"/>
  <c r="AT162" i="90"/>
  <c r="AS162" i="90"/>
  <c r="AR162" i="90"/>
  <c r="AQ162" i="90"/>
  <c r="AP162" i="90"/>
  <c r="AO162" i="90"/>
  <c r="AN162" i="90"/>
  <c r="AM162" i="90"/>
  <c r="AL162" i="90"/>
  <c r="AK162" i="90"/>
  <c r="AJ162" i="90"/>
  <c r="AI162" i="90"/>
  <c r="AH162" i="90"/>
  <c r="AB162" i="90"/>
  <c r="AT161" i="90"/>
  <c r="AT160" i="90"/>
  <c r="AT159" i="90"/>
  <c r="AT158" i="90"/>
  <c r="AT157" i="90"/>
  <c r="AT156" i="90"/>
  <c r="AT155" i="90"/>
  <c r="AT154" i="90"/>
  <c r="AT153" i="90"/>
  <c r="AT152" i="90"/>
  <c r="AT151" i="90"/>
  <c r="AT150" i="90"/>
  <c r="AT149" i="90"/>
  <c r="AT148" i="90"/>
  <c r="AT147" i="90"/>
  <c r="AT146" i="90"/>
  <c r="AT145" i="90"/>
  <c r="AT144" i="90"/>
  <c r="AT143" i="90"/>
  <c r="AT142" i="90"/>
  <c r="AT141" i="90"/>
  <c r="AT140" i="90"/>
  <c r="AT139" i="90"/>
  <c r="AU138" i="90"/>
  <c r="AT138" i="90"/>
  <c r="AT137" i="90"/>
  <c r="AU136" i="90"/>
  <c r="AT136" i="90"/>
  <c r="AT135" i="90"/>
  <c r="AU134" i="90"/>
  <c r="AT134" i="90"/>
  <c r="AT133" i="90"/>
  <c r="AT132" i="90"/>
  <c r="AU131" i="90"/>
  <c r="AR131" i="90"/>
  <c r="AQ131" i="90"/>
  <c r="AP131" i="90"/>
  <c r="AO131" i="90"/>
  <c r="AN131" i="90"/>
  <c r="AM131" i="90"/>
  <c r="AL131" i="90"/>
  <c r="AK131" i="90"/>
  <c r="AJ131" i="90"/>
  <c r="AI131" i="90"/>
  <c r="AH131" i="90"/>
  <c r="AF131" i="90"/>
  <c r="AD131" i="90"/>
  <c r="AC131" i="90"/>
  <c r="AB131" i="90"/>
  <c r="X131" i="90"/>
  <c r="V131" i="90"/>
  <c r="U131" i="90"/>
  <c r="T131" i="90"/>
  <c r="S131" i="90"/>
  <c r="R131" i="90"/>
  <c r="Q131" i="90"/>
  <c r="P131" i="90"/>
  <c r="N131" i="90"/>
  <c r="M131" i="90"/>
  <c r="L131" i="90"/>
  <c r="K131" i="90"/>
  <c r="F131" i="90"/>
  <c r="E131" i="90"/>
  <c r="C131" i="90"/>
  <c r="I128" i="90"/>
  <c r="AU161" i="90" s="1"/>
  <c r="H128" i="90"/>
  <c r="F128" i="90"/>
  <c r="E128" i="90"/>
  <c r="D128" i="90"/>
  <c r="C128" i="90"/>
  <c r="I127" i="90"/>
  <c r="AU160" i="90" s="1"/>
  <c r="H127" i="90"/>
  <c r="F127" i="90"/>
  <c r="E127" i="90"/>
  <c r="D127" i="90"/>
  <c r="C127" i="90"/>
  <c r="I126" i="90"/>
  <c r="AU159" i="90" s="1"/>
  <c r="H126" i="90"/>
  <c r="F126" i="90"/>
  <c r="E126" i="90"/>
  <c r="D126" i="90"/>
  <c r="C126" i="90"/>
  <c r="I125" i="90"/>
  <c r="AU158" i="90" s="1"/>
  <c r="H125" i="90"/>
  <c r="F125" i="90"/>
  <c r="E125" i="90"/>
  <c r="D125" i="90"/>
  <c r="C125" i="90"/>
  <c r="I124" i="90"/>
  <c r="AU157" i="90" s="1"/>
  <c r="H124" i="90"/>
  <c r="F124" i="90"/>
  <c r="E124" i="90"/>
  <c r="D124" i="90"/>
  <c r="C124" i="90"/>
  <c r="I123" i="90"/>
  <c r="AU156" i="90" s="1"/>
  <c r="H123" i="90"/>
  <c r="F123" i="90"/>
  <c r="E123" i="90"/>
  <c r="D123" i="90"/>
  <c r="C123" i="90"/>
  <c r="I122" i="90"/>
  <c r="AU155" i="90" s="1"/>
  <c r="H122" i="90"/>
  <c r="F122" i="90"/>
  <c r="E122" i="90"/>
  <c r="D122" i="90"/>
  <c r="C122" i="90"/>
  <c r="I121" i="90"/>
  <c r="AU154" i="90" s="1"/>
  <c r="H121" i="90"/>
  <c r="F121" i="90"/>
  <c r="E121" i="90"/>
  <c r="D121" i="90"/>
  <c r="C121" i="90"/>
  <c r="I120" i="90"/>
  <c r="AU153" i="90" s="1"/>
  <c r="H120" i="90"/>
  <c r="F120" i="90"/>
  <c r="E120" i="90"/>
  <c r="D120" i="90"/>
  <c r="C120" i="90"/>
  <c r="I119" i="90"/>
  <c r="AU152" i="90" s="1"/>
  <c r="H119" i="90"/>
  <c r="F119" i="90"/>
  <c r="E119" i="90"/>
  <c r="D119" i="90"/>
  <c r="C119" i="90"/>
  <c r="I118" i="90"/>
  <c r="AU151" i="90" s="1"/>
  <c r="H118" i="90"/>
  <c r="F118" i="90"/>
  <c r="E118" i="90"/>
  <c r="D118" i="90"/>
  <c r="C118" i="90"/>
  <c r="I117" i="90"/>
  <c r="AU150" i="90" s="1"/>
  <c r="H117" i="90"/>
  <c r="F117" i="90"/>
  <c r="E117" i="90"/>
  <c r="D117" i="90"/>
  <c r="C117" i="90"/>
  <c r="I116" i="90"/>
  <c r="AU149" i="90" s="1"/>
  <c r="H116" i="90"/>
  <c r="F116" i="90"/>
  <c r="E116" i="90"/>
  <c r="D116" i="90"/>
  <c r="C116" i="90"/>
  <c r="I115" i="90"/>
  <c r="AU148" i="90" s="1"/>
  <c r="H115" i="90"/>
  <c r="F115" i="90"/>
  <c r="E115" i="90"/>
  <c r="D115" i="90"/>
  <c r="C115" i="90"/>
  <c r="I114" i="90"/>
  <c r="AU147" i="90" s="1"/>
  <c r="H114" i="90"/>
  <c r="F114" i="90"/>
  <c r="E114" i="90"/>
  <c r="D114" i="90"/>
  <c r="C114" i="90"/>
  <c r="I113" i="90"/>
  <c r="AU146" i="90" s="1"/>
  <c r="H113" i="90"/>
  <c r="F113" i="90"/>
  <c r="E113" i="90"/>
  <c r="D113" i="90"/>
  <c r="C113" i="90"/>
  <c r="I112" i="90"/>
  <c r="AU145" i="90" s="1"/>
  <c r="H112" i="90"/>
  <c r="F112" i="90"/>
  <c r="E112" i="90"/>
  <c r="D112" i="90"/>
  <c r="C112" i="90"/>
  <c r="I111" i="90"/>
  <c r="AU144" i="90" s="1"/>
  <c r="H111" i="90"/>
  <c r="F111" i="90"/>
  <c r="E111" i="90"/>
  <c r="D111" i="90"/>
  <c r="C111" i="90"/>
  <c r="I110" i="90"/>
  <c r="AU143" i="90" s="1"/>
  <c r="H110" i="90"/>
  <c r="F110" i="90"/>
  <c r="E110" i="90"/>
  <c r="D110" i="90"/>
  <c r="C110" i="90"/>
  <c r="I109" i="90"/>
  <c r="AU142" i="90" s="1"/>
  <c r="H109" i="90"/>
  <c r="F109" i="90"/>
  <c r="E109" i="90"/>
  <c r="D109" i="90"/>
  <c r="C109" i="90"/>
  <c r="I108" i="90"/>
  <c r="AU141" i="90" s="1"/>
  <c r="H108" i="90"/>
  <c r="F108" i="90"/>
  <c r="E108" i="90"/>
  <c r="D108" i="90"/>
  <c r="C108" i="90"/>
  <c r="I107" i="90"/>
  <c r="AU140" i="90" s="1"/>
  <c r="H107" i="90"/>
  <c r="F107" i="90"/>
  <c r="E107" i="90"/>
  <c r="D107" i="90"/>
  <c r="C107" i="90"/>
  <c r="I106" i="90"/>
  <c r="AU139" i="90" s="1"/>
  <c r="H106" i="90"/>
  <c r="F106" i="90"/>
  <c r="E106" i="90"/>
  <c r="D106" i="90"/>
  <c r="C106" i="90"/>
  <c r="I105" i="90"/>
  <c r="H105" i="90"/>
  <c r="F105" i="90"/>
  <c r="E105" i="90"/>
  <c r="D105" i="90"/>
  <c r="C105" i="90"/>
  <c r="I104" i="90"/>
  <c r="AU137" i="90" s="1"/>
  <c r="H104" i="90"/>
  <c r="F104" i="90"/>
  <c r="E104" i="90"/>
  <c r="D104" i="90"/>
  <c r="C104" i="90"/>
  <c r="I103" i="90"/>
  <c r="H103" i="90"/>
  <c r="F103" i="90"/>
  <c r="E103" i="90"/>
  <c r="D103" i="90"/>
  <c r="C103" i="90"/>
  <c r="I102" i="90"/>
  <c r="AU135" i="90" s="1"/>
  <c r="H102" i="90"/>
  <c r="F102" i="90"/>
  <c r="E102" i="90"/>
  <c r="D102" i="90"/>
  <c r="C102" i="90"/>
  <c r="I101" i="90"/>
  <c r="H101" i="90"/>
  <c r="F101" i="90"/>
  <c r="E101" i="90"/>
  <c r="D101" i="90"/>
  <c r="C101" i="90"/>
  <c r="I100" i="90"/>
  <c r="AU133" i="90" s="1"/>
  <c r="H100" i="90"/>
  <c r="F100" i="90"/>
  <c r="E100" i="90"/>
  <c r="D100" i="90"/>
  <c r="C100" i="90"/>
  <c r="I99" i="90"/>
  <c r="AU132" i="90" s="1"/>
  <c r="H99" i="90"/>
  <c r="F99" i="90"/>
  <c r="E99" i="90"/>
  <c r="D99" i="90"/>
  <c r="C99" i="90"/>
  <c r="G96" i="90"/>
  <c r="G94" i="90"/>
  <c r="B126" i="90" s="1"/>
  <c r="G93" i="90"/>
  <c r="G92" i="90"/>
  <c r="B124" i="90" s="1"/>
  <c r="G91" i="90"/>
  <c r="G88" i="90"/>
  <c r="G86" i="90"/>
  <c r="B118" i="90" s="1"/>
  <c r="G85" i="90"/>
  <c r="G84" i="90"/>
  <c r="G83" i="90"/>
  <c r="B115" i="90" s="1"/>
  <c r="G80" i="90"/>
  <c r="B112" i="90" s="1"/>
  <c r="G78" i="90"/>
  <c r="B110" i="90" s="1"/>
  <c r="G77" i="90"/>
  <c r="G76" i="90"/>
  <c r="G75" i="90"/>
  <c r="G72" i="90"/>
  <c r="G70" i="90"/>
  <c r="B102" i="90" s="1"/>
  <c r="G69" i="90"/>
  <c r="G68" i="90"/>
  <c r="G67" i="90"/>
  <c r="E64" i="90"/>
  <c r="G90" i="90" s="1"/>
  <c r="B122" i="90" s="1"/>
  <c r="D64" i="90"/>
  <c r="BP50" i="90"/>
  <c r="BN50" i="90"/>
  <c r="BJ48" i="90"/>
  <c r="BU47" i="90"/>
  <c r="BO47" i="90"/>
  <c r="BM47" i="90"/>
  <c r="BJ47" i="90"/>
  <c r="BX42" i="90" s="1"/>
  <c r="BX43" i="90" s="1"/>
  <c r="BO46" i="90"/>
  <c r="BM46" i="90"/>
  <c r="BO45" i="90"/>
  <c r="BM45" i="90"/>
  <c r="BO44" i="90"/>
  <c r="BX36" i="90" s="1"/>
  <c r="BX37" i="90" s="1"/>
  <c r="BM44" i="90"/>
  <c r="BT36" i="90" s="1"/>
  <c r="BT37" i="90" s="1"/>
  <c r="BJ44" i="90"/>
  <c r="BJ43" i="90"/>
  <c r="BT42" i="90"/>
  <c r="BT43" i="90" s="1"/>
  <c r="BJ37" i="90"/>
  <c r="BJ36" i="90"/>
  <c r="BJ35" i="90"/>
  <c r="BX31" i="90" s="1"/>
  <c r="BX32" i="90" s="1"/>
  <c r="BS31" i="90"/>
  <c r="BG30" i="90"/>
  <c r="BG29" i="90"/>
  <c r="BJ28" i="90"/>
  <c r="BT31" i="90" s="1"/>
  <c r="BT32" i="90" s="1"/>
  <c r="F28" i="90"/>
  <c r="BG27" i="90"/>
  <c r="F27" i="90"/>
  <c r="BJ26" i="90"/>
  <c r="BG26" i="90"/>
  <c r="BT26" i="90" s="1"/>
  <c r="BT27" i="90" s="1"/>
  <c r="BX25" i="90"/>
  <c r="BJ25" i="90"/>
  <c r="BG25" i="90"/>
  <c r="BJ24" i="90"/>
  <c r="BG24" i="90"/>
  <c r="DC23" i="90"/>
  <c r="BJ23" i="90"/>
  <c r="G23" i="90"/>
  <c r="DC22" i="90"/>
  <c r="BV22" i="90"/>
  <c r="BJ22" i="90"/>
  <c r="G22" i="90"/>
  <c r="DC21" i="90"/>
  <c r="BJ21" i="90"/>
  <c r="BX26" i="90" s="1"/>
  <c r="G21" i="90"/>
  <c r="DF20" i="90"/>
  <c r="DC20" i="90"/>
  <c r="DC19" i="90"/>
  <c r="DF18" i="90"/>
  <c r="DC18" i="90"/>
  <c r="CI18" i="90"/>
  <c r="DF17" i="90"/>
  <c r="DC17" i="90"/>
  <c r="CI17" i="90"/>
  <c r="AG131" i="90" s="1"/>
  <c r="DF16" i="90"/>
  <c r="DC16" i="90"/>
  <c r="CI16" i="90"/>
  <c r="AE131" i="90" s="1"/>
  <c r="DC15" i="90"/>
  <c r="CI15" i="90"/>
  <c r="DF14" i="90"/>
  <c r="DC14" i="90"/>
  <c r="CI14" i="90"/>
  <c r="Z131" i="90" s="1"/>
  <c r="DF13" i="90"/>
  <c r="DC13" i="90"/>
  <c r="CI13" i="90"/>
  <c r="DF12" i="90"/>
  <c r="DC12" i="90"/>
  <c r="CO12" i="90"/>
  <c r="CI12" i="90"/>
  <c r="U162" i="90" s="1"/>
  <c r="DF11" i="90"/>
  <c r="DC11" i="90"/>
  <c r="CO11" i="90"/>
  <c r="CO13" i="90" s="1"/>
  <c r="CI11" i="90"/>
  <c r="Z11" i="90"/>
  <c r="DF10" i="90"/>
  <c r="DC10" i="90"/>
  <c r="CI10" i="90"/>
  <c r="Z10" i="90"/>
  <c r="DF9" i="90"/>
  <c r="DC9" i="90"/>
  <c r="CI9" i="90"/>
  <c r="Z9" i="90"/>
  <c r="DF8" i="90"/>
  <c r="DC8" i="90"/>
  <c r="CI8" i="90"/>
  <c r="I131" i="90" s="1"/>
  <c r="Z8" i="90"/>
  <c r="DC7" i="90"/>
  <c r="CO7" i="90"/>
  <c r="CI7" i="90"/>
  <c r="G131" i="90" s="1"/>
  <c r="CA7" i="90"/>
  <c r="CA6" i="90" s="1"/>
  <c r="DF6" i="90"/>
  <c r="DC6" i="90"/>
  <c r="CI6" i="90"/>
  <c r="DC5" i="90"/>
  <c r="CI5" i="90"/>
  <c r="D131" i="90" s="1"/>
  <c r="DF4" i="90"/>
  <c r="DC4" i="90"/>
  <c r="CI4" i="90"/>
  <c r="CA4" i="90"/>
  <c r="DC3" i="90"/>
  <c r="CI3" i="90"/>
  <c r="A131" i="90" s="1"/>
  <c r="CA3" i="90"/>
  <c r="DA2" i="90"/>
  <c r="CZ2" i="90"/>
  <c r="CR2" i="90"/>
  <c r="CQ2" i="90"/>
  <c r="CP2" i="90"/>
  <c r="CO2" i="90"/>
  <c r="CA2" i="90"/>
  <c r="CA1" i="90"/>
  <c r="AU133" i="81"/>
  <c r="AU195" i="81" s="1"/>
  <c r="AU231" i="81"/>
  <c r="AU227" i="81"/>
  <c r="AT135" i="81"/>
  <c r="AT136" i="81"/>
  <c r="AT137" i="81"/>
  <c r="AT138" i="81"/>
  <c r="AT139" i="81"/>
  <c r="AT140" i="81"/>
  <c r="AT141" i="81"/>
  <c r="AT142" i="81"/>
  <c r="AT143" i="81"/>
  <c r="AT144" i="81"/>
  <c r="AT145" i="81"/>
  <c r="AT146" i="81"/>
  <c r="AT147" i="81"/>
  <c r="AT148" i="81"/>
  <c r="AT149" i="81"/>
  <c r="AT150" i="81"/>
  <c r="AT151" i="81"/>
  <c r="AT152" i="81"/>
  <c r="AT153" i="81"/>
  <c r="AT154" i="81"/>
  <c r="AT155" i="81"/>
  <c r="AT156" i="81"/>
  <c r="AT157" i="81"/>
  <c r="AT158" i="81"/>
  <c r="AT159" i="81"/>
  <c r="AT160" i="81"/>
  <c r="AT161" i="81"/>
  <c r="AT162" i="81"/>
  <c r="AT163" i="81"/>
  <c r="AT134" i="81"/>
  <c r="AU164" i="81" l="1"/>
  <c r="B101" i="90"/>
  <c r="B116" i="90"/>
  <c r="B128" i="90"/>
  <c r="B104" i="90"/>
  <c r="B117" i="90"/>
  <c r="B107" i="90"/>
  <c r="B108" i="90"/>
  <c r="B120" i="90"/>
  <c r="B125" i="90"/>
  <c r="AI146" i="90" a="1"/>
  <c r="AI146" i="90" s="1"/>
  <c r="B109" i="90"/>
  <c r="B123" i="90"/>
  <c r="AO136" i="90" a="1"/>
  <c r="AO136" i="90" s="1"/>
  <c r="AQ148" i="90" a="1"/>
  <c r="AQ148" i="90" s="1"/>
  <c r="AQ179" i="90" s="1"/>
  <c r="AQ210" i="90" s="1"/>
  <c r="AK161" i="90" a="1"/>
  <c r="AK161" i="90" s="1"/>
  <c r="AK192" i="90" s="1"/>
  <c r="AK223" i="90" s="1"/>
  <c r="AI136" i="90" a="1"/>
  <c r="AI136" i="90" s="1"/>
  <c r="AI167" i="90" s="1"/>
  <c r="AI198" i="90" s="1"/>
  <c r="AI133" i="90" a="1"/>
  <c r="AI133" i="90" s="1"/>
  <c r="AH142" i="90" a="1"/>
  <c r="AH142" i="90" s="1"/>
  <c r="AH134" i="90" a="1"/>
  <c r="AH134" i="90" s="1"/>
  <c r="AH165" i="90" s="1"/>
  <c r="AH196" i="90" s="1"/>
  <c r="B99" i="90"/>
  <c r="B100" i="90"/>
  <c r="AN142" i="90" a="1"/>
  <c r="AN142" i="90" s="1"/>
  <c r="AN173" i="90" s="1"/>
  <c r="AN204" i="90" s="1"/>
  <c r="AP139" i="90" a="1"/>
  <c r="AP139" i="90" s="1"/>
  <c r="AP170" i="90" s="1"/>
  <c r="AP201" i="90" s="1"/>
  <c r="AN138" i="90" a="1"/>
  <c r="AN138" i="90" s="1"/>
  <c r="AN169" i="90" s="1"/>
  <c r="AN200" i="90" s="1"/>
  <c r="AP143" i="90" a="1"/>
  <c r="AP143" i="90" s="1"/>
  <c r="AO134" i="90" a="1"/>
  <c r="AO134" i="90" s="1"/>
  <c r="AI140" i="90" a="1"/>
  <c r="AI140" i="90" s="1"/>
  <c r="AI171" i="90" s="1"/>
  <c r="AI202" i="90" s="1"/>
  <c r="AJ132" i="90" a="1"/>
  <c r="AJ132" i="90" s="1"/>
  <c r="AJ163" i="90" s="1"/>
  <c r="AJ194" i="90" s="1"/>
  <c r="AI138" i="90" a="1"/>
  <c r="AI138" i="90" s="1"/>
  <c r="AI169" i="90" s="1"/>
  <c r="AI200" i="90" s="1"/>
  <c r="AP141" i="90" a="1"/>
  <c r="AP141" i="90" s="1"/>
  <c r="AP172" i="90" s="1"/>
  <c r="AP203" i="90" s="1"/>
  <c r="AN132" i="90" a="1"/>
  <c r="AN132" i="90" s="1"/>
  <c r="AN163" i="90" s="1"/>
  <c r="AO135" i="90" a="1"/>
  <c r="AO135" i="90" s="1"/>
  <c r="AO166" i="90" s="1"/>
  <c r="AO197" i="90" s="1"/>
  <c r="BX27" i="90"/>
  <c r="AU172" i="90"/>
  <c r="AU203" i="90" s="1"/>
  <c r="AH173" i="90"/>
  <c r="AH204" i="90" s="1"/>
  <c r="F30" i="90"/>
  <c r="AO167" i="90"/>
  <c r="AO198" i="90" s="1"/>
  <c r="AU199" i="90"/>
  <c r="AU168" i="90"/>
  <c r="AU163" i="90"/>
  <c r="AU194" i="90" s="1"/>
  <c r="AI164" i="90"/>
  <c r="AI195" i="90" s="1"/>
  <c r="AU201" i="90"/>
  <c r="AU170" i="90"/>
  <c r="AU174" i="90"/>
  <c r="AU205" i="90" s="1"/>
  <c r="AU211" i="90"/>
  <c r="AU180" i="90"/>
  <c r="AI177" i="90"/>
  <c r="AI208" i="90" s="1"/>
  <c r="AU208" i="90"/>
  <c r="AU177" i="90"/>
  <c r="AU164" i="90"/>
  <c r="AU195" i="90" s="1"/>
  <c r="AU219" i="90"/>
  <c r="AU188" i="90"/>
  <c r="AK139" i="90" a="1"/>
  <c r="AK139" i="90" s="1"/>
  <c r="AO160" i="90" a="1"/>
  <c r="AO160" i="90" s="1"/>
  <c r="AN158" i="90" a="1"/>
  <c r="AN158" i="90" s="1"/>
  <c r="AQ156" i="90" a="1"/>
  <c r="AQ156" i="90" s="1"/>
  <c r="AP154" i="90" a="1"/>
  <c r="AP154" i="90" s="1"/>
  <c r="AQ161" i="90" a="1"/>
  <c r="AQ161" i="90" s="1"/>
  <c r="AP159" i="90" a="1"/>
  <c r="AP159" i="90" s="1"/>
  <c r="AN160" i="90" a="1"/>
  <c r="AN160" i="90" s="1"/>
  <c r="AQ158" i="90" a="1"/>
  <c r="AQ158" i="90" s="1"/>
  <c r="AP156" i="90" a="1"/>
  <c r="AP156" i="90" s="1"/>
  <c r="AO154" i="90" a="1"/>
  <c r="AO154" i="90" s="1"/>
  <c r="AP161" i="90" a="1"/>
  <c r="AP161" i="90" s="1"/>
  <c r="AO159" i="90" a="1"/>
  <c r="AO159" i="90" s="1"/>
  <c r="AN157" i="90" a="1"/>
  <c r="AN157" i="90" s="1"/>
  <c r="AQ155" i="90" a="1"/>
  <c r="AQ155" i="90" s="1"/>
  <c r="AP153" i="90" a="1"/>
  <c r="AP153" i="90" s="1"/>
  <c r="AQ160" i="90" a="1"/>
  <c r="AQ160" i="90" s="1"/>
  <c r="AP158" i="90" a="1"/>
  <c r="AP158" i="90" s="1"/>
  <c r="AO156" i="90" a="1"/>
  <c r="AO156" i="90" s="1"/>
  <c r="AN154" i="90" a="1"/>
  <c r="AN154" i="90" s="1"/>
  <c r="AQ152" i="90" a="1"/>
  <c r="AQ152" i="90" s="1"/>
  <c r="AP150" i="90" a="1"/>
  <c r="AP150" i="90" s="1"/>
  <c r="AN159" i="90" a="1"/>
  <c r="AN159" i="90" s="1"/>
  <c r="AN153" i="90" a="1"/>
  <c r="AN153" i="90" s="1"/>
  <c r="AP148" i="90" a="1"/>
  <c r="AP148" i="90" s="1"/>
  <c r="AO146" i="90" a="1"/>
  <c r="AO146" i="90" s="1"/>
  <c r="AN144" i="90" a="1"/>
  <c r="AN144" i="90" s="1"/>
  <c r="AQ142" i="90" a="1"/>
  <c r="AQ142" i="90" s="1"/>
  <c r="AP157" i="90" a="1"/>
  <c r="AP157" i="90" s="1"/>
  <c r="AN156" i="90" a="1"/>
  <c r="AN156" i="90" s="1"/>
  <c r="AQ154" i="90" a="1"/>
  <c r="AQ154" i="90" s="1"/>
  <c r="AQ151" i="90" a="1"/>
  <c r="AQ151" i="90" s="1"/>
  <c r="AQ150" i="90" a="1"/>
  <c r="AQ150" i="90" s="1"/>
  <c r="AN149" i="90" a="1"/>
  <c r="AN149" i="90" s="1"/>
  <c r="AQ147" i="90" a="1"/>
  <c r="AQ147" i="90" s="1"/>
  <c r="AO161" i="90" a="1"/>
  <c r="AO161" i="90" s="1"/>
  <c r="AO157" i="90" a="1"/>
  <c r="AO157" i="90" s="1"/>
  <c r="AO148" i="90" a="1"/>
  <c r="AO148" i="90" s="1"/>
  <c r="AN146" i="90" a="1"/>
  <c r="AN146" i="90" s="1"/>
  <c r="AQ144" i="90" a="1"/>
  <c r="AQ144" i="90" s="1"/>
  <c r="AO158" i="90" a="1"/>
  <c r="AO158" i="90" s="1"/>
  <c r="AP152" i="90" a="1"/>
  <c r="AP152" i="90" s="1"/>
  <c r="AP151" i="90" a="1"/>
  <c r="AP151" i="90" s="1"/>
  <c r="AQ149" i="90" a="1"/>
  <c r="AQ149" i="90" s="1"/>
  <c r="AP147" i="90" a="1"/>
  <c r="AP147" i="90" s="1"/>
  <c r="AO145" i="90" a="1"/>
  <c r="AO145" i="90" s="1"/>
  <c r="AN143" i="90" a="1"/>
  <c r="AN143" i="90" s="1"/>
  <c r="AQ159" i="90" a="1"/>
  <c r="AQ159" i="90" s="1"/>
  <c r="AQ157" i="90" a="1"/>
  <c r="AQ157" i="90" s="1"/>
  <c r="AP149" i="90" a="1"/>
  <c r="AP149" i="90" s="1"/>
  <c r="AN148" i="90" a="1"/>
  <c r="AN148" i="90" s="1"/>
  <c r="AN145" i="90" a="1"/>
  <c r="AN145" i="90" s="1"/>
  <c r="AO144" i="90" a="1"/>
  <c r="AO144" i="90" s="1"/>
  <c r="AP142" i="90" a="1"/>
  <c r="AP142" i="90" s="1"/>
  <c r="AO155" i="90" a="1"/>
  <c r="AO155" i="90" s="1"/>
  <c r="AO153" i="90" a="1"/>
  <c r="AO153" i="90" s="1"/>
  <c r="AO141" i="90" a="1"/>
  <c r="AO141" i="90" s="1"/>
  <c r="AN139" i="90" a="1"/>
  <c r="AN139" i="90" s="1"/>
  <c r="AQ137" i="90" a="1"/>
  <c r="AQ137" i="90" s="1"/>
  <c r="AP135" i="90" a="1"/>
  <c r="AP135" i="90" s="1"/>
  <c r="AN155" i="90" a="1"/>
  <c r="AN155" i="90" s="1"/>
  <c r="AO149" i="90" a="1"/>
  <c r="AO149" i="90" s="1"/>
  <c r="AQ146" i="90" a="1"/>
  <c r="AQ146" i="90" s="1"/>
  <c r="AQ143" i="90" a="1"/>
  <c r="AQ143" i="90" s="1"/>
  <c r="AO142" i="90" a="1"/>
  <c r="AO142" i="90" s="1"/>
  <c r="AP140" i="90" a="1"/>
  <c r="AP140" i="90" s="1"/>
  <c r="AO138" i="90" a="1"/>
  <c r="AO138" i="90" s="1"/>
  <c r="AN136" i="90" a="1"/>
  <c r="AN136" i="90" s="1"/>
  <c r="AO150" i="90" a="1"/>
  <c r="AO150" i="90" s="1"/>
  <c r="AP155" i="90" a="1"/>
  <c r="AP155" i="90" s="1"/>
  <c r="AQ153" i="90" a="1"/>
  <c r="AQ153" i="90" s="1"/>
  <c r="AN147" i="90" a="1"/>
  <c r="AN147" i="90" s="1"/>
  <c r="AU229" i="90"/>
  <c r="AU193" i="90"/>
  <c r="AU162" i="90"/>
  <c r="AU225" i="90"/>
  <c r="AK132" i="90" a="1"/>
  <c r="AK132" i="90" s="1"/>
  <c r="AL134" i="90" a="1"/>
  <c r="AL134" i="90" s="1"/>
  <c r="AU165" i="90"/>
  <c r="AU196" i="90" s="1"/>
  <c r="AK136" i="90" a="1"/>
  <c r="AK136" i="90" s="1"/>
  <c r="AP136" i="90" a="1"/>
  <c r="AP136" i="90" s="1"/>
  <c r="AJ138" i="90" a="1"/>
  <c r="AJ138" i="90" s="1"/>
  <c r="AP138" i="90" a="1"/>
  <c r="AP138" i="90" s="1"/>
  <c r="AL139" i="90" a="1"/>
  <c r="AL139" i="90" s="1"/>
  <c r="AQ139" i="90" a="1"/>
  <c r="AQ139" i="90" s="1"/>
  <c r="AT202" i="90"/>
  <c r="AT171" i="90"/>
  <c r="AL141" i="90" a="1"/>
  <c r="AL141" i="90" s="1"/>
  <c r="AQ141" i="90" a="1"/>
  <c r="AQ141" i="90" s="1"/>
  <c r="AI143" i="90" a="1"/>
  <c r="AI143" i="90" s="1"/>
  <c r="AP146" i="90" a="1"/>
  <c r="AP146" i="90" s="1"/>
  <c r="AL149" i="90" a="1"/>
  <c r="AL149" i="90" s="1"/>
  <c r="AN152" i="90" a="1"/>
  <c r="AN152" i="90" s="1"/>
  <c r="DF3" i="90"/>
  <c r="L225" i="90"/>
  <c r="K225" i="90"/>
  <c r="L229" i="90"/>
  <c r="K229" i="90"/>
  <c r="L193" i="90"/>
  <c r="K193" i="90"/>
  <c r="K162" i="90"/>
  <c r="L162" i="90"/>
  <c r="Q229" i="90"/>
  <c r="P229" i="90"/>
  <c r="O229" i="90"/>
  <c r="T225" i="90"/>
  <c r="S225" i="90"/>
  <c r="T229" i="90"/>
  <c r="Q225" i="90"/>
  <c r="R225" i="90"/>
  <c r="P225" i="90"/>
  <c r="Q193" i="90"/>
  <c r="P193" i="90"/>
  <c r="S229" i="90"/>
  <c r="O193" i="90"/>
  <c r="R229" i="90"/>
  <c r="O225" i="90"/>
  <c r="T193" i="90"/>
  <c r="S193" i="90"/>
  <c r="R193" i="90"/>
  <c r="S162" i="90"/>
  <c r="R162" i="90"/>
  <c r="Q162" i="90"/>
  <c r="P162" i="90"/>
  <c r="O162" i="90"/>
  <c r="T162" i="90"/>
  <c r="X229" i="90"/>
  <c r="W229" i="90"/>
  <c r="X225" i="90"/>
  <c r="W225" i="90"/>
  <c r="X193" i="90"/>
  <c r="W193" i="90"/>
  <c r="X162" i="90"/>
  <c r="W162" i="90"/>
  <c r="G71" i="90"/>
  <c r="B103" i="90" s="1"/>
  <c r="G79" i="90"/>
  <c r="B111" i="90" s="1"/>
  <c r="G87" i="90"/>
  <c r="B119" i="90" s="1"/>
  <c r="G95" i="90"/>
  <c r="B127" i="90" s="1"/>
  <c r="O131" i="90"/>
  <c r="W131" i="90"/>
  <c r="AT163" i="90"/>
  <c r="AT194" i="90" s="1"/>
  <c r="AJ133" i="90" a="1"/>
  <c r="AJ133" i="90" s="1"/>
  <c r="AN133" i="90" a="1"/>
  <c r="AN133" i="90" s="1"/>
  <c r="AQ135" i="90" a="1"/>
  <c r="AQ135" i="90" s="1"/>
  <c r="AH137" i="90" a="1"/>
  <c r="AH137" i="90" s="1"/>
  <c r="AN137" i="90" a="1"/>
  <c r="AN137" i="90" s="1"/>
  <c r="AJ140" i="90" a="1"/>
  <c r="AJ140" i="90" s="1"/>
  <c r="AO140" i="90" a="1"/>
  <c r="AO140" i="90" s="1"/>
  <c r="AK144" i="90" a="1"/>
  <c r="AK144" i="90" s="1"/>
  <c r="AP145" i="90" a="1"/>
  <c r="AP145" i="90" s="1"/>
  <c r="AN150" i="90" a="1"/>
  <c r="AN150" i="90" s="1"/>
  <c r="AN151" i="90" a="1"/>
  <c r="AN151" i="90" s="1"/>
  <c r="AT216" i="90"/>
  <c r="AT185" i="90"/>
  <c r="J225" i="90"/>
  <c r="AK160" i="90" a="1"/>
  <c r="AK160" i="90" s="1"/>
  <c r="AM156" i="90" a="1"/>
  <c r="AM156" i="90" s="1"/>
  <c r="AL154" i="90" a="1"/>
  <c r="AL154" i="90" s="1"/>
  <c r="AM161" i="90" a="1"/>
  <c r="AM161" i="90" s="1"/>
  <c r="AL159" i="90" a="1"/>
  <c r="AL159" i="90" s="1"/>
  <c r="AM158" i="90" a="1"/>
  <c r="AM158" i="90" s="1"/>
  <c r="AL156" i="90" a="1"/>
  <c r="AL156" i="90" s="1"/>
  <c r="AK154" i="90" a="1"/>
  <c r="AK154" i="90" s="1"/>
  <c r="AL161" i="90" a="1"/>
  <c r="AL161" i="90" s="1"/>
  <c r="AK159" i="90" a="1"/>
  <c r="AK159" i="90" s="1"/>
  <c r="AM155" i="90" a="1"/>
  <c r="AM155" i="90" s="1"/>
  <c r="AL153" i="90" a="1"/>
  <c r="AL153" i="90" s="1"/>
  <c r="AM160" i="90" a="1"/>
  <c r="AM160" i="90" s="1"/>
  <c r="AL158" i="90" a="1"/>
  <c r="AL158" i="90" s="1"/>
  <c r="AK156" i="90" a="1"/>
  <c r="AK156" i="90" s="1"/>
  <c r="AM152" i="90" a="1"/>
  <c r="AM152" i="90" s="1"/>
  <c r="AL155" i="90" a="1"/>
  <c r="AL155" i="90" s="1"/>
  <c r="AM151" i="90" a="1"/>
  <c r="AM151" i="90" s="1"/>
  <c r="AM150" i="90" a="1"/>
  <c r="AM150" i="90" s="1"/>
  <c r="AL148" i="90" a="1"/>
  <c r="AL148" i="90" s="1"/>
  <c r="AK146" i="90" a="1"/>
  <c r="AK146" i="90" s="1"/>
  <c r="AM142" i="90" a="1"/>
  <c r="AM142" i="90" s="1"/>
  <c r="AM147" i="90" a="1"/>
  <c r="AM147" i="90" s="1"/>
  <c r="AM159" i="90" a="1"/>
  <c r="AM159" i="90" s="1"/>
  <c r="AK155" i="90" a="1"/>
  <c r="AK155" i="90" s="1"/>
  <c r="AM153" i="90" a="1"/>
  <c r="AM153" i="90" s="1"/>
  <c r="AL152" i="90" a="1"/>
  <c r="AL152" i="90" s="1"/>
  <c r="AL151" i="90" a="1"/>
  <c r="AL151" i="90" s="1"/>
  <c r="AL150" i="90" a="1"/>
  <c r="AL150" i="90" s="1"/>
  <c r="AK148" i="90" a="1"/>
  <c r="AK148" i="90" s="1"/>
  <c r="AM144" i="90" a="1"/>
  <c r="AM144" i="90" s="1"/>
  <c r="AM157" i="90" a="1"/>
  <c r="AM157" i="90" s="1"/>
  <c r="AM149" i="90" a="1"/>
  <c r="AM149" i="90" s="1"/>
  <c r="AL147" i="90" a="1"/>
  <c r="AL147" i="90" s="1"/>
  <c r="AK145" i="90" a="1"/>
  <c r="AK145" i="90" s="1"/>
  <c r="AL160" i="90" a="1"/>
  <c r="AL160" i="90" s="1"/>
  <c r="AM154" i="90" a="1"/>
  <c r="AM154" i="90" s="1"/>
  <c r="AM143" i="90" a="1"/>
  <c r="AM143" i="90" s="1"/>
  <c r="AK147" i="90" a="1"/>
  <c r="AK147" i="90" s="1"/>
  <c r="AL146" i="90" a="1"/>
  <c r="AL146" i="90" s="1"/>
  <c r="AK142" i="90" a="1"/>
  <c r="AK142" i="90" s="1"/>
  <c r="AK141" i="90" a="1"/>
  <c r="AK141" i="90" s="1"/>
  <c r="AM137" i="90" a="1"/>
  <c r="AM137" i="90" s="1"/>
  <c r="AL135" i="90" a="1"/>
  <c r="AL135" i="90" s="1"/>
  <c r="AL157" i="90" a="1"/>
  <c r="AL157" i="90" s="1"/>
  <c r="AM148" i="90" a="1"/>
  <c r="AM148" i="90" s="1"/>
  <c r="AM145" i="90" a="1"/>
  <c r="AM145" i="90" s="1"/>
  <c r="AL143" i="90" a="1"/>
  <c r="AL143" i="90" s="1"/>
  <c r="AL140" i="90" a="1"/>
  <c r="AL140" i="90" s="1"/>
  <c r="AK138" i="90" a="1"/>
  <c r="AK138" i="90" s="1"/>
  <c r="AK157" i="90" a="1"/>
  <c r="AK157" i="90" s="1"/>
  <c r="AK153" i="90" a="1"/>
  <c r="AK153" i="90" s="1"/>
  <c r="AL145" i="90" a="1"/>
  <c r="AL145" i="90" s="1"/>
  <c r="AL144" i="90" a="1"/>
  <c r="AL144" i="90" s="1"/>
  <c r="AK143" i="90" a="1"/>
  <c r="AK143" i="90" s="1"/>
  <c r="AK152" i="90" a="1"/>
  <c r="AK152" i="90" s="1"/>
  <c r="AK151" i="90" a="1"/>
  <c r="AK151" i="90" s="1"/>
  <c r="AK150" i="90" a="1"/>
  <c r="AK150" i="90" s="1"/>
  <c r="AK134" i="90" a="1"/>
  <c r="AK134" i="90" s="1"/>
  <c r="AJ145" i="90" a="1"/>
  <c r="AJ145" i="90" s="1"/>
  <c r="AJ153" i="90" a="1"/>
  <c r="AJ153" i="90" s="1"/>
  <c r="H229" i="90"/>
  <c r="G229" i="90"/>
  <c r="H225" i="90"/>
  <c r="G225" i="90"/>
  <c r="H193" i="90"/>
  <c r="G193" i="90"/>
  <c r="H162" i="90"/>
  <c r="G162" i="90"/>
  <c r="AL137" i="90" a="1"/>
  <c r="AL137" i="90" s="1"/>
  <c r="AO132" i="90" a="1"/>
  <c r="AO132" i="90" s="1"/>
  <c r="AP134" i="90" a="1"/>
  <c r="AP134" i="90" s="1"/>
  <c r="AU173" i="90"/>
  <c r="AU204" i="90" s="1"/>
  <c r="AU176" i="90"/>
  <c r="AU207" i="90" s="1"/>
  <c r="AU179" i="90"/>
  <c r="AU210" i="90" s="1"/>
  <c r="AU182" i="90"/>
  <c r="AU213" i="90" s="1"/>
  <c r="AU183" i="90"/>
  <c r="AU214" i="90" s="1"/>
  <c r="AU185" i="90"/>
  <c r="AU216" i="90" s="1"/>
  <c r="AU186" i="90"/>
  <c r="AU217" i="90" s="1"/>
  <c r="AU189" i="90"/>
  <c r="AU220" i="90" s="1"/>
  <c r="AU191" i="90"/>
  <c r="AU222" i="90" s="1"/>
  <c r="AL132" i="90" a="1"/>
  <c r="AL132" i="90" s="1"/>
  <c r="AL136" i="90" a="1"/>
  <c r="AL136" i="90" s="1"/>
  <c r="AQ136" i="90" a="1"/>
  <c r="AQ136" i="90" s="1"/>
  <c r="AT199" i="90"/>
  <c r="AT168" i="90"/>
  <c r="AL138" i="90" a="1"/>
  <c r="AL138" i="90" s="1"/>
  <c r="AQ138" i="90" a="1"/>
  <c r="AQ138" i="90" s="1"/>
  <c r="AH139" i="90" a="1"/>
  <c r="AH139" i="90" s="1"/>
  <c r="AM139" i="90" a="1"/>
  <c r="AM139" i="90" s="1"/>
  <c r="AH141" i="90" a="1"/>
  <c r="AH141" i="90" s="1"/>
  <c r="AM141" i="90" a="1"/>
  <c r="AM141" i="90" s="1"/>
  <c r="AJ142" i="90" a="1"/>
  <c r="AJ142" i="90" s="1"/>
  <c r="AQ145" i="90" a="1"/>
  <c r="AQ145" i="90" s="1"/>
  <c r="AH146" i="90" a="1"/>
  <c r="AH146" i="90" s="1"/>
  <c r="AT180" i="90"/>
  <c r="AT211" i="90"/>
  <c r="AO151" i="90" a="1"/>
  <c r="AO151" i="90" s="1"/>
  <c r="AO152" i="90" a="1"/>
  <c r="AO152" i="90" s="1"/>
  <c r="AN161" i="90" a="1"/>
  <c r="AN161" i="90" s="1"/>
  <c r="AJ141" i="90" a="1"/>
  <c r="AJ141" i="90" s="1"/>
  <c r="AM133" i="90" a="1"/>
  <c r="AM133" i="90" s="1"/>
  <c r="AT196" i="90"/>
  <c r="AT165" i="90"/>
  <c r="AB225" i="90"/>
  <c r="AA225" i="90"/>
  <c r="AB229" i="90"/>
  <c r="AA229" i="90"/>
  <c r="AB193" i="90"/>
  <c r="AA193" i="90"/>
  <c r="AA162" i="90"/>
  <c r="F225" i="90"/>
  <c r="E225" i="90"/>
  <c r="F229" i="90"/>
  <c r="E229" i="90"/>
  <c r="F193" i="90"/>
  <c r="E193" i="90"/>
  <c r="F162" i="90"/>
  <c r="E162" i="90"/>
  <c r="DF7" i="90"/>
  <c r="DF15" i="90"/>
  <c r="AU166" i="90"/>
  <c r="AU197" i="90"/>
  <c r="AU202" i="90"/>
  <c r="AU171" i="90"/>
  <c r="AU175" i="90"/>
  <c r="AU206" i="90" s="1"/>
  <c r="AU178" i="90"/>
  <c r="AU209" i="90" s="1"/>
  <c r="AU181" i="90"/>
  <c r="AU212" i="90" s="1"/>
  <c r="AU215" i="90"/>
  <c r="AU184" i="90"/>
  <c r="AU187" i="90"/>
  <c r="AU218" i="90" s="1"/>
  <c r="AU190" i="90"/>
  <c r="AU221" i="90" s="1"/>
  <c r="AI134" i="90" a="1"/>
  <c r="AI134" i="90" s="1"/>
  <c r="AM135" i="90" a="1"/>
  <c r="AM135" i="90" s="1"/>
  <c r="C225" i="90"/>
  <c r="B225" i="90"/>
  <c r="C229" i="90"/>
  <c r="B229" i="90"/>
  <c r="C193" i="90"/>
  <c r="B193" i="90"/>
  <c r="C162" i="90"/>
  <c r="B162" i="90"/>
  <c r="CO6" i="90"/>
  <c r="AD225" i="90"/>
  <c r="AF229" i="90"/>
  <c r="AC225" i="90"/>
  <c r="AE229" i="90"/>
  <c r="AD229" i="90"/>
  <c r="AC229" i="90"/>
  <c r="AF225" i="90"/>
  <c r="AF193" i="90"/>
  <c r="AE193" i="90"/>
  <c r="AE225" i="90"/>
  <c r="AD193" i="90"/>
  <c r="AC193" i="90"/>
  <c r="AF162" i="90"/>
  <c r="AE162" i="90"/>
  <c r="AD162" i="90"/>
  <c r="AC162" i="90"/>
  <c r="G73" i="90"/>
  <c r="B105" i="90" s="1"/>
  <c r="G81" i="90"/>
  <c r="B113" i="90" s="1"/>
  <c r="G89" i="90"/>
  <c r="B121" i="90" s="1"/>
  <c r="Y131" i="90"/>
  <c r="AK133" i="90" a="1"/>
  <c r="AK133" i="90" s="1"/>
  <c r="AO133" i="90" a="1"/>
  <c r="AO133" i="90" s="1"/>
  <c r="AI135" i="90" a="1"/>
  <c r="AI135" i="90" s="1"/>
  <c r="AJ137" i="90" a="1"/>
  <c r="AJ137" i="90" s="1"/>
  <c r="AO137" i="90" a="1"/>
  <c r="AO137" i="90" s="1"/>
  <c r="AT170" i="90"/>
  <c r="AT201" i="90" s="1"/>
  <c r="AK140" i="90" a="1"/>
  <c r="AK140" i="90" s="1"/>
  <c r="AQ140" i="90" a="1"/>
  <c r="AQ140" i="90" s="1"/>
  <c r="AT172" i="90"/>
  <c r="AT203" i="90" s="1"/>
  <c r="AL142" i="90" a="1"/>
  <c r="AL142" i="90" s="1"/>
  <c r="AI148" i="90" a="1"/>
  <c r="AI148" i="90" s="1"/>
  <c r="AI157" i="90" a="1"/>
  <c r="AI157" i="90" s="1"/>
  <c r="AP160" i="90" a="1"/>
  <c r="AP160" i="90" s="1"/>
  <c r="D225" i="90"/>
  <c r="D229" i="90"/>
  <c r="D193" i="90"/>
  <c r="D162" i="90"/>
  <c r="AT166" i="90"/>
  <c r="AT197" i="90" s="1"/>
  <c r="A229" i="90"/>
  <c r="A225" i="90"/>
  <c r="A193" i="90"/>
  <c r="A162" i="90"/>
  <c r="AU192" i="90"/>
  <c r="AU223" i="90" s="1"/>
  <c r="H131" i="90"/>
  <c r="AH132" i="90" a="1"/>
  <c r="AH132" i="90" s="1"/>
  <c r="AP132" i="90" a="1"/>
  <c r="AP132" i="90" s="1"/>
  <c r="AM134" i="90" a="1"/>
  <c r="AM134" i="90" s="1"/>
  <c r="AQ134" i="90" a="1"/>
  <c r="AQ134" i="90" s="1"/>
  <c r="I229" i="90"/>
  <c r="I225" i="90"/>
  <c r="J229" i="90"/>
  <c r="I193" i="90"/>
  <c r="J193" i="90"/>
  <c r="J162" i="90"/>
  <c r="I162" i="90"/>
  <c r="G74" i="90"/>
  <c r="B106" i="90" s="1"/>
  <c r="G82" i="90"/>
  <c r="B114" i="90" s="1"/>
  <c r="B131" i="90"/>
  <c r="J131" i="90"/>
  <c r="AI132" i="90" a="1"/>
  <c r="AI132" i="90" s="1"/>
  <c r="AM132" i="90" a="1"/>
  <c r="AM132" i="90" s="1"/>
  <c r="AQ132" i="90" a="1"/>
  <c r="AQ132" i="90" s="1"/>
  <c r="AT164" i="90"/>
  <c r="AT195" i="90" s="1"/>
  <c r="AJ134" i="90" a="1"/>
  <c r="AJ134" i="90" s="1"/>
  <c r="AN134" i="90" a="1"/>
  <c r="AN134" i="90" s="1"/>
  <c r="AN135" i="90" a="1"/>
  <c r="AN135" i="90" s="1"/>
  <c r="AH136" i="90" a="1"/>
  <c r="AH136" i="90" s="1"/>
  <c r="AM136" i="90" a="1"/>
  <c r="AM136" i="90" s="1"/>
  <c r="AH138" i="90" a="1"/>
  <c r="AH138" i="90" s="1"/>
  <c r="AM138" i="90" a="1"/>
  <c r="AM138" i="90" s="1"/>
  <c r="AI139" i="90" a="1"/>
  <c r="AI139" i="90" s="1"/>
  <c r="AO139" i="90" a="1"/>
  <c r="AO139" i="90" s="1"/>
  <c r="AI141" i="90" a="1"/>
  <c r="AI141" i="90" s="1"/>
  <c r="AN141" i="90" a="1"/>
  <c r="AN141" i="90" s="1"/>
  <c r="AP144" i="90" a="1"/>
  <c r="AP144" i="90" s="1"/>
  <c r="AI145" i="90" a="1"/>
  <c r="AI145" i="90" s="1"/>
  <c r="AO147" i="90" a="1"/>
  <c r="AO147" i="90" s="1"/>
  <c r="AK158" i="90" a="1"/>
  <c r="AK158" i="90" s="1"/>
  <c r="AG229" i="90"/>
  <c r="AG225" i="90"/>
  <c r="AG193" i="90"/>
  <c r="AG162" i="90"/>
  <c r="AU167" i="90"/>
  <c r="AU198" i="90" s="1"/>
  <c r="AP174" i="90"/>
  <c r="AP205" i="90" s="1"/>
  <c r="AK149" i="90" a="1"/>
  <c r="AK149" i="90" s="1"/>
  <c r="AQ133" i="90" a="1"/>
  <c r="AQ133" i="90" s="1"/>
  <c r="AK135" i="90" a="1"/>
  <c r="AK135" i="90" s="1"/>
  <c r="AU200" i="90"/>
  <c r="AU169" i="90"/>
  <c r="AN140" i="90" a="1"/>
  <c r="AN140" i="90" s="1"/>
  <c r="DF5" i="90"/>
  <c r="CO8" i="90"/>
  <c r="N225" i="90"/>
  <c r="M225" i="90"/>
  <c r="N229" i="90"/>
  <c r="M229" i="90"/>
  <c r="N193" i="90"/>
  <c r="M193" i="90"/>
  <c r="N162" i="90"/>
  <c r="M162" i="90"/>
  <c r="V225" i="90"/>
  <c r="U225" i="90"/>
  <c r="V229" i="90"/>
  <c r="U229" i="90"/>
  <c r="V193" i="90"/>
  <c r="U193" i="90"/>
  <c r="Y229" i="90"/>
  <c r="Y225" i="90"/>
  <c r="Z229" i="90"/>
  <c r="Y193" i="90"/>
  <c r="Z225" i="90"/>
  <c r="Z193" i="90"/>
  <c r="Z162" i="90"/>
  <c r="Y162" i="90"/>
  <c r="AJ158" i="90" a="1"/>
  <c r="AJ158" i="90" s="1"/>
  <c r="AI156" i="90" a="1"/>
  <c r="AI156" i="90" s="1"/>
  <c r="AH154" i="90" a="1"/>
  <c r="AH154" i="90" s="1"/>
  <c r="AI161" i="90" a="1"/>
  <c r="AI161" i="90" s="1"/>
  <c r="AH159" i="90" a="1"/>
  <c r="AH159" i="90" s="1"/>
  <c r="AJ160" i="90" a="1"/>
  <c r="AJ160" i="90" s="1"/>
  <c r="AI158" i="90" a="1"/>
  <c r="AI158" i="90" s="1"/>
  <c r="AH156" i="90" a="1"/>
  <c r="AH156" i="90" s="1"/>
  <c r="AH161" i="90" a="1"/>
  <c r="AH161" i="90" s="1"/>
  <c r="AJ157" i="90" a="1"/>
  <c r="AJ157" i="90" s="1"/>
  <c r="AI155" i="90" a="1"/>
  <c r="AI155" i="90" s="1"/>
  <c r="AH153" i="90" a="1"/>
  <c r="AH153" i="90" s="1"/>
  <c r="AI160" i="90" a="1"/>
  <c r="AI160" i="90" s="1"/>
  <c r="AH158" i="90" a="1"/>
  <c r="AH158" i="90" s="1"/>
  <c r="AJ154" i="90" a="1"/>
  <c r="AJ154" i="90" s="1"/>
  <c r="AI152" i="90" a="1"/>
  <c r="AI152" i="90" s="1"/>
  <c r="AI153" i="90" a="1"/>
  <c r="AI153" i="90" s="1"/>
  <c r="AI150" i="90" a="1"/>
  <c r="AI150" i="90" s="1"/>
  <c r="AH148" i="90" a="1"/>
  <c r="AH148" i="90" s="1"/>
  <c r="AJ144" i="90" a="1"/>
  <c r="AJ144" i="90" s="1"/>
  <c r="AI142" i="90" a="1"/>
  <c r="AI142" i="90" s="1"/>
  <c r="AH157" i="90" a="1"/>
  <c r="AH157" i="90" s="1"/>
  <c r="AI154" i="90" a="1"/>
  <c r="AI154" i="90" s="1"/>
  <c r="AH152" i="90" a="1"/>
  <c r="AH152" i="90" s="1"/>
  <c r="AH151" i="90" a="1"/>
  <c r="AH151" i="90" s="1"/>
  <c r="AJ149" i="90" a="1"/>
  <c r="AJ149" i="90" s="1"/>
  <c r="AI147" i="90" a="1"/>
  <c r="AI147" i="90" s="1"/>
  <c r="AH160" i="90" a="1"/>
  <c r="AH160" i="90" s="1"/>
  <c r="AH150" i="90" a="1"/>
  <c r="AH150" i="90" s="1"/>
  <c r="AJ146" i="90" a="1"/>
  <c r="AJ146" i="90" s="1"/>
  <c r="AI144" i="90" a="1"/>
  <c r="AI144" i="90" s="1"/>
  <c r="AJ159" i="90" a="1"/>
  <c r="AJ159" i="90" s="1"/>
  <c r="AJ155" i="90" a="1"/>
  <c r="AJ155" i="90" s="1"/>
  <c r="AI149" i="90" a="1"/>
  <c r="AI149" i="90" s="1"/>
  <c r="AH147" i="90" a="1"/>
  <c r="AH147" i="90" s="1"/>
  <c r="AJ143" i="90" a="1"/>
  <c r="AJ143" i="90" s="1"/>
  <c r="AJ151" i="90" a="1"/>
  <c r="AJ151" i="90" s="1"/>
  <c r="AH149" i="90" a="1"/>
  <c r="AH149" i="90" s="1"/>
  <c r="AH145" i="90" a="1"/>
  <c r="AH145" i="90" s="1"/>
  <c r="AH144" i="90" a="1"/>
  <c r="AH144" i="90" s="1"/>
  <c r="AH143" i="90" a="1"/>
  <c r="AH143" i="90" s="1"/>
  <c r="AJ152" i="90" a="1"/>
  <c r="AJ152" i="90" s="1"/>
  <c r="AJ150" i="90" a="1"/>
  <c r="AJ150" i="90" s="1"/>
  <c r="AJ139" i="90" a="1"/>
  <c r="AJ139" i="90" s="1"/>
  <c r="AI137" i="90" a="1"/>
  <c r="AI137" i="90" s="1"/>
  <c r="AH135" i="90" a="1"/>
  <c r="AH135" i="90" s="1"/>
  <c r="AI159" i="90" a="1"/>
  <c r="AI159" i="90" s="1"/>
  <c r="AI151" i="90" a="1"/>
  <c r="AI151" i="90" s="1"/>
  <c r="AH140" i="90" a="1"/>
  <c r="AH140" i="90" s="1"/>
  <c r="AJ136" i="90" a="1"/>
  <c r="AJ136" i="90" s="1"/>
  <c r="AJ156" i="90" a="1"/>
  <c r="AJ156" i="90" s="1"/>
  <c r="AH155" i="90" a="1"/>
  <c r="AH155" i="90" s="1"/>
  <c r="AJ147" i="90" a="1"/>
  <c r="AJ147" i="90" s="1"/>
  <c r="AJ161" i="90" a="1"/>
  <c r="AJ161" i="90" s="1"/>
  <c r="AA131" i="90"/>
  <c r="AH133" i="90" a="1"/>
  <c r="AH133" i="90" s="1"/>
  <c r="AL133" i="90" a="1"/>
  <c r="AL133" i="90" s="1"/>
  <c r="AP133" i="90" a="1"/>
  <c r="AP133" i="90" s="1"/>
  <c r="AJ135" i="90" a="1"/>
  <c r="AJ135" i="90" s="1"/>
  <c r="AT198" i="90"/>
  <c r="AT167" i="90"/>
  <c r="AK137" i="90" a="1"/>
  <c r="AK137" i="90" s="1"/>
  <c r="AP137" i="90" a="1"/>
  <c r="AP137" i="90" s="1"/>
  <c r="AM140" i="90" a="1"/>
  <c r="AM140" i="90" s="1"/>
  <c r="AO143" i="90" a="1"/>
  <c r="AO143" i="90" s="1"/>
  <c r="AM146" i="90" a="1"/>
  <c r="AM146" i="90" s="1"/>
  <c r="AJ148" i="90" a="1"/>
  <c r="AJ148" i="90" s="1"/>
  <c r="V162" i="90"/>
  <c r="AT181" i="90"/>
  <c r="AT212" i="90" s="1"/>
  <c r="AT220" i="90"/>
  <c r="AT204" i="90"/>
  <c r="AT173" i="90"/>
  <c r="AT206" i="90"/>
  <c r="AT175" i="90"/>
  <c r="AT200" i="90"/>
  <c r="AT169" i="90"/>
  <c r="AT208" i="90"/>
  <c r="AT177" i="90"/>
  <c r="AT209" i="90"/>
  <c r="AT178" i="90"/>
  <c r="AT213" i="90"/>
  <c r="AT182" i="90"/>
  <c r="AT183" i="90"/>
  <c r="AT214" i="90" s="1"/>
  <c r="AT207" i="90"/>
  <c r="AT176" i="90"/>
  <c r="AT222" i="90"/>
  <c r="AT191" i="90"/>
  <c r="AT179" i="90"/>
  <c r="AT210" i="90" s="1"/>
  <c r="AT217" i="90"/>
  <c r="AT186" i="90"/>
  <c r="AT205" i="90"/>
  <c r="AT174" i="90"/>
  <c r="AT184" i="90"/>
  <c r="AT215" i="90" s="1"/>
  <c r="AT223" i="90"/>
  <c r="AT192" i="90"/>
  <c r="AT218" i="90"/>
  <c r="AT187" i="90"/>
  <c r="AT221" i="90"/>
  <c r="AT190" i="90"/>
  <c r="AT219" i="90"/>
  <c r="AT188" i="90"/>
  <c r="AI164" i="81"/>
  <c r="U150" i="90" l="1" a="1"/>
  <c r="U150" i="90" s="1"/>
  <c r="AC143" i="90" a="1"/>
  <c r="AC143" i="90" s="1"/>
  <c r="K133" i="90" a="1"/>
  <c r="K133" i="90" s="1"/>
  <c r="K143" i="90" a="1"/>
  <c r="K143" i="90" s="1"/>
  <c r="H132" i="90" a="1"/>
  <c r="H132" i="90" s="1"/>
  <c r="H163" i="90" s="1"/>
  <c r="H194" i="90" s="1"/>
  <c r="AA148" i="90" a="1"/>
  <c r="AA148" i="90" s="1"/>
  <c r="AA179" i="90" s="1"/>
  <c r="AA210" i="90" s="1"/>
  <c r="S161" i="90" a="1"/>
  <c r="S161" i="90" s="1"/>
  <c r="S192" i="90" s="1"/>
  <c r="S223" i="90" s="1"/>
  <c r="Q134" i="90" a="1"/>
  <c r="Q134" i="90" s="1"/>
  <c r="Q165" i="90" s="1"/>
  <c r="Q196" i="90" s="1"/>
  <c r="Y144" i="90" a="1"/>
  <c r="Y144" i="90" s="1"/>
  <c r="Y175" i="90" s="1"/>
  <c r="Y206" i="90" s="1"/>
  <c r="A134" i="90" a="1"/>
  <c r="A134" i="90" s="1"/>
  <c r="A165" i="90" s="1"/>
  <c r="A196" i="90" s="1"/>
  <c r="AC136" i="90" a="1"/>
  <c r="AC136" i="90" s="1"/>
  <c r="AO165" i="90"/>
  <c r="AO196" i="90" s="1"/>
  <c r="AN194" i="90"/>
  <c r="AK184" i="90"/>
  <c r="AK215" i="90" s="1"/>
  <c r="AL166" i="90"/>
  <c r="AL197" i="90" s="1"/>
  <c r="AL191" i="90"/>
  <c r="AL222" i="90" s="1"/>
  <c r="AL182" i="90"/>
  <c r="AL213" i="90" s="1"/>
  <c r="AL179" i="90"/>
  <c r="AL210" i="90" s="1"/>
  <c r="AL184" i="90"/>
  <c r="AL215" i="90" s="1"/>
  <c r="AM192" i="90"/>
  <c r="AM223" i="90" s="1"/>
  <c r="AN181" i="90"/>
  <c r="AN212" i="90" s="1"/>
  <c r="AN164" i="90"/>
  <c r="AN195" i="90" s="1"/>
  <c r="G152" i="90" a="1"/>
  <c r="G152" i="90" s="1"/>
  <c r="F152" i="90" a="1"/>
  <c r="F152" i="90" s="1"/>
  <c r="L142" i="90" a="1"/>
  <c r="L142" i="90" s="1"/>
  <c r="S142" i="90" a="1"/>
  <c r="S142" i="90" s="1"/>
  <c r="D153" i="90" a="1"/>
  <c r="D153" i="90" s="1"/>
  <c r="C151" i="90" a="1"/>
  <c r="C151" i="90" s="1"/>
  <c r="Y139" i="90" a="1"/>
  <c r="Y139" i="90" s="1"/>
  <c r="H136" i="90" a="1"/>
  <c r="H136" i="90" s="1"/>
  <c r="H135" i="90" a="1"/>
  <c r="H135" i="90" s="1"/>
  <c r="V146" i="90" a="1"/>
  <c r="V146" i="90" s="1"/>
  <c r="Y137" i="90" a="1"/>
  <c r="Y137" i="90" s="1"/>
  <c r="AC133" i="90" a="1"/>
  <c r="AC133" i="90" s="1"/>
  <c r="AD136" i="90" a="1"/>
  <c r="AD136" i="90" s="1"/>
  <c r="R141" i="90" a="1"/>
  <c r="R141" i="90" s="1"/>
  <c r="G134" i="90" a="1"/>
  <c r="G134" i="90" s="1"/>
  <c r="B143" i="90" a="1"/>
  <c r="B143" i="90" s="1"/>
  <c r="D140" i="90" a="1"/>
  <c r="D140" i="90" s="1"/>
  <c r="H133" i="90" a="1"/>
  <c r="H133" i="90" s="1"/>
  <c r="AF141" i="90" a="1"/>
  <c r="AF141" i="90" s="1"/>
  <c r="U161" i="90" a="1"/>
  <c r="U161" i="90" s="1"/>
  <c r="AB142" i="90" a="1"/>
  <c r="AB142" i="90" s="1"/>
  <c r="T156" i="90" a="1"/>
  <c r="T156" i="90" s="1"/>
  <c r="C135" i="90" a="1"/>
  <c r="C135" i="90" s="1"/>
  <c r="R138" i="90" a="1"/>
  <c r="R138" i="90" s="1"/>
  <c r="K132" i="90" a="1"/>
  <c r="K132" i="90" s="1"/>
  <c r="P143" i="90" a="1"/>
  <c r="P143" i="90" s="1"/>
  <c r="Z135" i="90" a="1"/>
  <c r="Z135" i="90" s="1"/>
  <c r="F137" i="90" a="1"/>
  <c r="F137" i="90" s="1"/>
  <c r="T143" i="90" a="1"/>
  <c r="T143" i="90" s="1"/>
  <c r="N134" i="90" a="1"/>
  <c r="N134" i="90" s="1"/>
  <c r="AC142" i="90" a="1"/>
  <c r="AC142" i="90" s="1"/>
  <c r="A135" i="90" a="1"/>
  <c r="A135" i="90" s="1"/>
  <c r="C145" i="90" a="1"/>
  <c r="C145" i="90" s="1"/>
  <c r="AD156" i="90" a="1"/>
  <c r="AD156" i="90" s="1"/>
  <c r="AR157" i="90" a="1"/>
  <c r="AR157" i="90" s="1"/>
  <c r="AD158" i="90" a="1"/>
  <c r="AD158" i="90" s="1"/>
  <c r="K150" i="90" a="1"/>
  <c r="K150" i="90" s="1"/>
  <c r="AE147" i="90" a="1"/>
  <c r="AE147" i="90" s="1"/>
  <c r="M158" i="90" a="1"/>
  <c r="M158" i="90" s="1"/>
  <c r="F157" i="90" a="1"/>
  <c r="F157" i="90" s="1"/>
  <c r="G140" i="90" a="1"/>
  <c r="G140" i="90" s="1"/>
  <c r="AR137" i="90" a="1"/>
  <c r="AR137" i="90" s="1"/>
  <c r="M143" i="90" a="1"/>
  <c r="M143" i="90" s="1"/>
  <c r="L134" i="90" a="1"/>
  <c r="L134" i="90" s="1"/>
  <c r="V132" i="90" a="1"/>
  <c r="V132" i="90" s="1"/>
  <c r="D132" i="90" a="1"/>
  <c r="D132" i="90" s="1"/>
  <c r="E142" i="90" a="1"/>
  <c r="E142" i="90" s="1"/>
  <c r="AG136" i="90" a="1"/>
  <c r="AG136" i="90" s="1"/>
  <c r="V149" i="90" a="1"/>
  <c r="V149" i="90" s="1"/>
  <c r="G139" i="90" a="1"/>
  <c r="G139" i="90" s="1"/>
  <c r="H142" i="90" a="1"/>
  <c r="H142" i="90" s="1"/>
  <c r="AD157" i="90" a="1"/>
  <c r="AD157" i="90" s="1"/>
  <c r="B136" i="90" a="1"/>
  <c r="B136" i="90" s="1"/>
  <c r="M151" i="90" a="1"/>
  <c r="M151" i="90" s="1"/>
  <c r="V139" i="90" a="1"/>
  <c r="V139" i="90" s="1"/>
  <c r="Z161" i="90" a="1"/>
  <c r="Z161" i="90" s="1"/>
  <c r="M153" i="90" a="1"/>
  <c r="M153" i="90" s="1"/>
  <c r="A157" i="90" a="1"/>
  <c r="A157" i="90" s="1"/>
  <c r="P148" i="90" a="1"/>
  <c r="P148" i="90" s="1"/>
  <c r="Q150" i="90" a="1"/>
  <c r="Q150" i="90" s="1"/>
  <c r="AF160" i="90" a="1"/>
  <c r="AF160" i="90" s="1"/>
  <c r="A156" i="90" a="1"/>
  <c r="A156" i="90" s="1"/>
  <c r="Y152" i="90" a="1"/>
  <c r="Y152" i="90" s="1"/>
  <c r="F147" i="90" a="1"/>
  <c r="F147" i="90" s="1"/>
  <c r="L139" i="90" a="1"/>
  <c r="L139" i="90" s="1"/>
  <c r="AE156" i="90" a="1"/>
  <c r="AE156" i="90" s="1"/>
  <c r="C155" i="90" a="1"/>
  <c r="C155" i="90" s="1"/>
  <c r="M146" i="90" a="1"/>
  <c r="M146" i="90" s="1"/>
  <c r="U148" i="90" a="1"/>
  <c r="U148" i="90" s="1"/>
  <c r="U147" i="90" a="1"/>
  <c r="U147" i="90" s="1"/>
  <c r="U138" i="90" a="1"/>
  <c r="U138" i="90" s="1"/>
  <c r="AL172" i="90"/>
  <c r="AL203" i="90" s="1"/>
  <c r="AK167" i="90"/>
  <c r="AK198" i="90" s="1"/>
  <c r="K145" i="90" a="1"/>
  <c r="K145" i="90" s="1"/>
  <c r="K141" i="90" a="1"/>
  <c r="K141" i="90" s="1"/>
  <c r="G146" i="90" a="1"/>
  <c r="G146" i="90" s="1"/>
  <c r="AD145" i="90" a="1"/>
  <c r="AD145" i="90" s="1"/>
  <c r="P140" i="90" a="1"/>
  <c r="P140" i="90" s="1"/>
  <c r="AB134" i="90" a="1"/>
  <c r="AB134" i="90" s="1"/>
  <c r="Y142" i="90" a="1"/>
  <c r="Y142" i="90" s="1"/>
  <c r="AJ180" i="90"/>
  <c r="AJ211" i="90" s="1"/>
  <c r="AI187" i="90"/>
  <c r="AI218" i="90" s="1"/>
  <c r="AL167" i="90"/>
  <c r="AL198" i="90" s="1"/>
  <c r="U181" i="90"/>
  <c r="U212" i="90" s="1"/>
  <c r="J157" i="90" a="1"/>
  <c r="J157" i="90" s="1"/>
  <c r="J147" i="90" a="1"/>
  <c r="J147" i="90" s="1"/>
  <c r="J152" i="90" a="1"/>
  <c r="J152" i="90" s="1"/>
  <c r="J160" i="90" a="1"/>
  <c r="J160" i="90" s="1"/>
  <c r="J145" i="90" a="1"/>
  <c r="J145" i="90" s="1"/>
  <c r="J146" i="90" a="1"/>
  <c r="J146" i="90" s="1"/>
  <c r="J159" i="90" a="1"/>
  <c r="J159" i="90" s="1"/>
  <c r="J161" i="90" a="1"/>
  <c r="J161" i="90" s="1"/>
  <c r="J149" i="90" a="1"/>
  <c r="J149" i="90" s="1"/>
  <c r="J154" i="90" a="1"/>
  <c r="J154" i="90" s="1"/>
  <c r="J156" i="90" a="1"/>
  <c r="J156" i="90" s="1"/>
  <c r="J158" i="90" a="1"/>
  <c r="J158" i="90" s="1"/>
  <c r="J153" i="90" a="1"/>
  <c r="J153" i="90" s="1"/>
  <c r="J143" i="90" a="1"/>
  <c r="J143" i="90" s="1"/>
  <c r="J136" i="90" a="1"/>
  <c r="J136" i="90" s="1"/>
  <c r="J132" i="90" a="1"/>
  <c r="J132" i="90" s="1"/>
  <c r="J142" i="90" a="1"/>
  <c r="J142" i="90" s="1"/>
  <c r="J134" i="90" a="1"/>
  <c r="J134" i="90" s="1"/>
  <c r="J151" i="90" a="1"/>
  <c r="J151" i="90" s="1"/>
  <c r="J144" i="90" a="1"/>
  <c r="J144" i="90" s="1"/>
  <c r="J138" i="90" a="1"/>
  <c r="J138" i="90" s="1"/>
  <c r="J148" i="90" a="1"/>
  <c r="J148" i="90" s="1"/>
  <c r="J139" i="90" a="1"/>
  <c r="J139" i="90" s="1"/>
  <c r="J150" i="90" a="1"/>
  <c r="J150" i="90" s="1"/>
  <c r="J140" i="90" a="1"/>
  <c r="J140" i="90" s="1"/>
  <c r="J155" i="90" a="1"/>
  <c r="J155" i="90" s="1"/>
  <c r="J137" i="90" a="1"/>
  <c r="J137" i="90" s="1"/>
  <c r="J133" i="90" a="1"/>
  <c r="J133" i="90" s="1"/>
  <c r="J141" i="90" a="1"/>
  <c r="J141" i="90" s="1"/>
  <c r="P135" i="90" a="1"/>
  <c r="P135" i="90" s="1"/>
  <c r="AN172" i="90"/>
  <c r="AN203" i="90" s="1"/>
  <c r="AK163" i="90"/>
  <c r="AK194" i="90" s="1"/>
  <c r="AO181" i="90"/>
  <c r="AO212" i="90" s="1"/>
  <c r="AN186" i="90"/>
  <c r="AN217" i="90" s="1"/>
  <c r="AO175" i="90"/>
  <c r="AO206" i="90" s="1"/>
  <c r="AP178" i="90"/>
  <c r="AP209" i="90" s="1"/>
  <c r="AO188" i="90"/>
  <c r="AO219" i="90" s="1"/>
  <c r="AP188" i="90"/>
  <c r="AP219" i="90" s="1"/>
  <c r="AQ183" i="90"/>
  <c r="AQ214" i="90" s="1"/>
  <c r="AO190" i="90"/>
  <c r="AO221" i="90" s="1"/>
  <c r="AP185" i="90"/>
  <c r="AP216" i="90" s="1"/>
  <c r="O146" i="90" a="1"/>
  <c r="O146" i="90" s="1"/>
  <c r="AG155" i="90" a="1"/>
  <c r="AG155" i="90" s="1"/>
  <c r="A132" i="90" a="1"/>
  <c r="A132" i="90" s="1"/>
  <c r="E132" i="90" a="1"/>
  <c r="E132" i="90" s="1"/>
  <c r="U139" i="90" a="1"/>
  <c r="U139" i="90" s="1"/>
  <c r="N141" i="90" a="1"/>
  <c r="N141" i="90" s="1"/>
  <c r="AJ167" i="90"/>
  <c r="AJ198" i="90" s="1"/>
  <c r="AH172" i="90"/>
  <c r="AH203" i="90" s="1"/>
  <c r="X150" i="90" a="1"/>
  <c r="X150" i="90" s="1"/>
  <c r="AN166" i="90"/>
  <c r="AN197" i="90"/>
  <c r="AP191" i="90"/>
  <c r="AP222" i="90" s="1"/>
  <c r="AL174" i="90"/>
  <c r="AL205" i="90" s="1"/>
  <c r="AL177" i="90"/>
  <c r="AL208" i="90" s="1"/>
  <c r="AM188" i="90"/>
  <c r="AM219" i="90" s="1"/>
  <c r="AM190" i="90"/>
  <c r="AM221" i="90" s="1"/>
  <c r="AM183" i="90"/>
  <c r="AM214" i="90" s="1"/>
  <c r="AK185" i="90"/>
  <c r="AK216" i="90" s="1"/>
  <c r="AJ171" i="90"/>
  <c r="AJ202" i="90" s="1"/>
  <c r="W142" i="90" a="1"/>
  <c r="W142" i="90" s="1"/>
  <c r="W161" i="90" a="1"/>
  <c r="W161" i="90" s="1"/>
  <c r="W153" i="90" a="1"/>
  <c r="W153" i="90" s="1"/>
  <c r="W144" i="90" a="1"/>
  <c r="W144" i="90" s="1"/>
  <c r="W146" i="90" a="1"/>
  <c r="W146" i="90" s="1"/>
  <c r="W155" i="90" a="1"/>
  <c r="W155" i="90" s="1"/>
  <c r="W154" i="90" a="1"/>
  <c r="W154" i="90" s="1"/>
  <c r="W143" i="90" a="1"/>
  <c r="W143" i="90" s="1"/>
  <c r="W151" i="90" a="1"/>
  <c r="W151" i="90" s="1"/>
  <c r="W159" i="90" a="1"/>
  <c r="W159" i="90" s="1"/>
  <c r="W135" i="90" a="1"/>
  <c r="W135" i="90" s="1"/>
  <c r="W152" i="90" a="1"/>
  <c r="W152" i="90" s="1"/>
  <c r="W149" i="90" a="1"/>
  <c r="W149" i="90" s="1"/>
  <c r="W133" i="90" a="1"/>
  <c r="W133" i="90" s="1"/>
  <c r="W150" i="90" a="1"/>
  <c r="W150" i="90" s="1"/>
  <c r="W137" i="90" a="1"/>
  <c r="W137" i="90" s="1"/>
  <c r="W140" i="90" a="1"/>
  <c r="W140" i="90" s="1"/>
  <c r="W156" i="90" a="1"/>
  <c r="W156" i="90" s="1"/>
  <c r="W136" i="90" a="1"/>
  <c r="W136" i="90" s="1"/>
  <c r="W132" i="90" a="1"/>
  <c r="W132" i="90" s="1"/>
  <c r="W134" i="90" a="1"/>
  <c r="W134" i="90" s="1"/>
  <c r="W139" i="90" a="1"/>
  <c r="W139" i="90" s="1"/>
  <c r="W158" i="90" a="1"/>
  <c r="W158" i="90" s="1"/>
  <c r="W160" i="90" a="1"/>
  <c r="W160" i="90" s="1"/>
  <c r="W138" i="90" a="1"/>
  <c r="W138" i="90" s="1"/>
  <c r="W141" i="90" a="1"/>
  <c r="W141" i="90" s="1"/>
  <c r="W147" i="90" a="1"/>
  <c r="W147" i="90" s="1"/>
  <c r="W148" i="90" a="1"/>
  <c r="W148" i="90" s="1"/>
  <c r="W157" i="90" a="1"/>
  <c r="W157" i="90" s="1"/>
  <c r="W145" i="90" a="1"/>
  <c r="W145" i="90" s="1"/>
  <c r="AL180" i="90"/>
  <c r="AL211" i="90" s="1"/>
  <c r="AL170" i="90"/>
  <c r="AL201" i="90" s="1"/>
  <c r="F134" i="90" a="1"/>
  <c r="F134" i="90" s="1"/>
  <c r="X133" i="90" a="1"/>
  <c r="X133" i="90" s="1"/>
  <c r="Z136" i="90" a="1"/>
  <c r="Z136" i="90" s="1"/>
  <c r="AA134" i="90" a="1"/>
  <c r="AA134" i="90" s="1"/>
  <c r="E158" i="90" a="1"/>
  <c r="E158" i="90" s="1"/>
  <c r="Q144" i="90" a="1"/>
  <c r="Q144" i="90" s="1"/>
  <c r="AJ176" i="90"/>
  <c r="AJ207" i="90" s="1"/>
  <c r="AJ183" i="90"/>
  <c r="AJ214" i="90" s="1"/>
  <c r="AJ188" i="90"/>
  <c r="AJ219" i="90" s="1"/>
  <c r="A136" i="90" a="1"/>
  <c r="A136" i="90" s="1"/>
  <c r="C139" i="90" a="1"/>
  <c r="C139" i="90" s="1"/>
  <c r="AA159" i="90" a="1"/>
  <c r="AA159" i="90" s="1"/>
  <c r="AK183" i="90"/>
  <c r="AK214" i="90" s="1"/>
  <c r="AK168" i="90"/>
  <c r="AK199" i="90" s="1"/>
  <c r="AH166" i="90"/>
  <c r="AH197" i="90" s="1"/>
  <c r="AH188" i="90"/>
  <c r="AH219" i="90" s="1"/>
  <c r="AJ191" i="90"/>
  <c r="AJ222" i="90" s="1"/>
  <c r="AH177" i="90"/>
  <c r="AH208" i="90" s="1"/>
  <c r="AL169" i="90"/>
  <c r="AL200" i="90" s="1"/>
  <c r="O139" i="90" a="1"/>
  <c r="O139" i="90" s="1"/>
  <c r="O136" i="90" a="1"/>
  <c r="O136" i="90" s="1"/>
  <c r="Q135" i="90" a="1"/>
  <c r="Q135" i="90" s="1"/>
  <c r="V138" i="90" a="1"/>
  <c r="V138" i="90" s="1"/>
  <c r="M133" i="90" a="1"/>
  <c r="M133" i="90" s="1"/>
  <c r="B142" i="90" a="1"/>
  <c r="B142" i="90" s="1"/>
  <c r="T141" i="90" a="1"/>
  <c r="T141" i="90" s="1"/>
  <c r="AP164" i="90"/>
  <c r="AP195" i="90" s="1"/>
  <c r="AI181" i="90"/>
  <c r="AI212" i="90" s="1"/>
  <c r="AO183" i="90"/>
  <c r="AO214" i="90" s="1"/>
  <c r="K164" i="90"/>
  <c r="K195" i="90" s="1"/>
  <c r="AC174" i="90"/>
  <c r="AC205" i="90" s="1"/>
  <c r="H143" i="90" a="1"/>
  <c r="H143" i="90" s="1"/>
  <c r="B139" i="90" a="1"/>
  <c r="B139" i="90" s="1"/>
  <c r="AP165" i="90"/>
  <c r="AP196" i="90" s="1"/>
  <c r="AJ192" i="90"/>
  <c r="AJ223" i="90" s="1"/>
  <c r="AH180" i="90"/>
  <c r="AH211" i="90" s="1"/>
  <c r="AJ177" i="90"/>
  <c r="AJ208" i="90" s="1"/>
  <c r="AH189" i="90"/>
  <c r="AH220" i="90" s="1"/>
  <c r="AM165" i="90"/>
  <c r="AM196" i="90" s="1"/>
  <c r="AI166" i="90"/>
  <c r="AI197" i="90" s="1"/>
  <c r="AM166" i="90"/>
  <c r="AM197" i="90" s="1"/>
  <c r="I134" i="90" a="1"/>
  <c r="I134" i="90" s="1"/>
  <c r="O138" i="90" a="1"/>
  <c r="O138" i="90" s="1"/>
  <c r="M137" i="90" a="1"/>
  <c r="M137" i="90" s="1"/>
  <c r="AC139" i="90" a="1"/>
  <c r="AC139" i="90" s="1"/>
  <c r="J135" i="90" a="1"/>
  <c r="J135" i="90" s="1"/>
  <c r="AE134" i="90" a="1"/>
  <c r="AE134" i="90" s="1"/>
  <c r="B133" i="90" a="1"/>
  <c r="B133" i="90" s="1"/>
  <c r="AM177" i="90"/>
  <c r="AM208" i="90" s="1"/>
  <c r="AI180" i="90"/>
  <c r="AI211" i="90" s="1"/>
  <c r="K174" i="90"/>
  <c r="K205" i="90" s="1"/>
  <c r="AC167" i="90"/>
  <c r="AC198" i="90" s="1"/>
  <c r="AK189" i="90"/>
  <c r="AK220" i="90" s="1"/>
  <c r="AM169" i="90"/>
  <c r="AM200" i="90" s="1"/>
  <c r="AO173" i="90"/>
  <c r="AO204" i="90" s="1"/>
  <c r="AO172" i="90"/>
  <c r="AO203" i="90" s="1"/>
  <c r="AQ188" i="90"/>
  <c r="AQ219" i="90" s="1"/>
  <c r="AO189" i="90"/>
  <c r="AO220" i="90" s="1"/>
  <c r="AQ181" i="90"/>
  <c r="AQ212" i="90" s="1"/>
  <c r="AP179" i="90"/>
  <c r="AP210" i="90" s="1"/>
  <c r="AQ191" i="90"/>
  <c r="AQ222" i="90" s="1"/>
  <c r="AQ189" i="90"/>
  <c r="AQ220" i="90" s="1"/>
  <c r="AK170" i="90"/>
  <c r="AK201" i="90" s="1"/>
  <c r="C138" i="90" a="1"/>
  <c r="C138" i="90" s="1"/>
  <c r="A139" i="90" a="1"/>
  <c r="A139" i="90" s="1"/>
  <c r="Y140" i="90" a="1"/>
  <c r="Y140" i="90" s="1"/>
  <c r="V142" i="90" a="1"/>
  <c r="V142" i="90" s="1"/>
  <c r="D137" i="90" a="1"/>
  <c r="D137" i="90" s="1"/>
  <c r="AA132" i="90" a="1"/>
  <c r="AA132" i="90" s="1"/>
  <c r="I136" i="90" a="1"/>
  <c r="I136" i="90" s="1"/>
  <c r="AO174" i="90"/>
  <c r="AO205" i="90" s="1"/>
  <c r="AL164" i="90"/>
  <c r="AL195" i="90" s="1"/>
  <c r="AH171" i="90"/>
  <c r="AH202" i="90" s="1"/>
  <c r="AH174" i="90"/>
  <c r="AH205" i="90" s="1"/>
  <c r="AJ186" i="90"/>
  <c r="AJ217" i="90" s="1"/>
  <c r="AH182" i="90"/>
  <c r="AH213" i="90" s="1"/>
  <c r="AI184" i="90"/>
  <c r="AI215" i="90" s="1"/>
  <c r="AH192" i="90"/>
  <c r="AH223" i="90" s="1"/>
  <c r="AJ189" i="90"/>
  <c r="AJ220" i="90" s="1"/>
  <c r="AO178" i="90"/>
  <c r="AO209" i="90" s="1"/>
  <c r="AH169" i="90"/>
  <c r="AH200" i="90" s="1"/>
  <c r="AQ163" i="90"/>
  <c r="AQ194" i="90" s="1"/>
  <c r="AP163" i="90"/>
  <c r="AP194" i="90" s="1"/>
  <c r="AI188" i="90"/>
  <c r="AI219" i="90" s="1"/>
  <c r="AM164" i="90"/>
  <c r="AM195" i="90" s="1"/>
  <c r="AQ176" i="90"/>
  <c r="AQ207" i="90" s="1"/>
  <c r="AO163" i="90"/>
  <c r="AO194" i="90" s="1"/>
  <c r="AK174" i="90"/>
  <c r="AK205" i="90" s="1"/>
  <c r="AM176" i="90"/>
  <c r="AM207" i="90" s="1"/>
  <c r="AK178" i="90"/>
  <c r="AK209" i="90" s="1"/>
  <c r="AM175" i="90"/>
  <c r="AM206" i="90" s="1"/>
  <c r="AM178" i="90"/>
  <c r="AM209" i="90" s="1"/>
  <c r="AK187" i="90"/>
  <c r="AK218" i="90" s="1"/>
  <c r="AL187" i="90"/>
  <c r="AL218" i="90" s="1"/>
  <c r="AN168" i="90"/>
  <c r="AN199" i="90" s="1"/>
  <c r="O150" i="90" a="1"/>
  <c r="O150" i="90" s="1"/>
  <c r="O137" i="90" a="1"/>
  <c r="O137" i="90" s="1"/>
  <c r="O157" i="90" a="1"/>
  <c r="O157" i="90" s="1"/>
  <c r="O143" i="90" a="1"/>
  <c r="O143" i="90" s="1"/>
  <c r="O148" i="90" a="1"/>
  <c r="O148" i="90" s="1"/>
  <c r="O142" i="90" a="1"/>
  <c r="O142" i="90" s="1"/>
  <c r="O154" i="90" a="1"/>
  <c r="O154" i="90" s="1"/>
  <c r="O161" i="90" a="1"/>
  <c r="O161" i="90" s="1"/>
  <c r="O151" i="90" a="1"/>
  <c r="O151" i="90" s="1"/>
  <c r="O144" i="90" a="1"/>
  <c r="O144" i="90" s="1"/>
  <c r="O156" i="90" a="1"/>
  <c r="O156" i="90" s="1"/>
  <c r="O158" i="90" a="1"/>
  <c r="O158" i="90" s="1"/>
  <c r="O160" i="90" a="1"/>
  <c r="O160" i="90" s="1"/>
  <c r="O147" i="90" a="1"/>
  <c r="O147" i="90" s="1"/>
  <c r="O145" i="90" a="1"/>
  <c r="O145" i="90" s="1"/>
  <c r="O159" i="90" a="1"/>
  <c r="O159" i="90" s="1"/>
  <c r="O155" i="90" a="1"/>
  <c r="O155" i="90" s="1"/>
  <c r="O135" i="90" a="1"/>
  <c r="O135" i="90" s="1"/>
  <c r="O152" i="90" a="1"/>
  <c r="O152" i="90" s="1"/>
  <c r="O149" i="90" a="1"/>
  <c r="O149" i="90" s="1"/>
  <c r="AP177" i="90"/>
  <c r="AP208" i="90" s="1"/>
  <c r="AP169" i="90"/>
  <c r="AP200" i="90" s="1"/>
  <c r="AN167" i="90"/>
  <c r="AN198" i="90" s="1"/>
  <c r="AP166" i="90"/>
  <c r="AP197" i="90" s="1"/>
  <c r="AN176" i="90"/>
  <c r="AN207" i="90" s="1"/>
  <c r="AQ180" i="90"/>
  <c r="AQ211" i="90" s="1"/>
  <c r="AO192" i="90"/>
  <c r="AO223" i="90" s="1"/>
  <c r="AQ173" i="90"/>
  <c r="AQ204" i="90" s="1"/>
  <c r="AN185" i="90"/>
  <c r="AN216" i="90" s="1"/>
  <c r="AP192" i="90"/>
  <c r="AP223" i="90" s="1"/>
  <c r="AQ187" i="90"/>
  <c r="AQ218" i="90" s="1"/>
  <c r="O141" i="90" a="1"/>
  <c r="O141" i="90" s="1"/>
  <c r="X138" i="90" a="1"/>
  <c r="X138" i="90" s="1"/>
  <c r="AA133" i="90" a="1"/>
  <c r="AA133" i="90" s="1"/>
  <c r="AF152" i="90" a="1"/>
  <c r="AF152" i="90" s="1"/>
  <c r="U136" i="90" a="1"/>
  <c r="U136" i="90" s="1"/>
  <c r="F139" i="90" a="1"/>
  <c r="F139" i="90" s="1"/>
  <c r="P141" i="90" a="1"/>
  <c r="P141" i="90" s="1"/>
  <c r="Q143" i="90" a="1"/>
  <c r="Q143" i="90" s="1"/>
  <c r="AR148" i="90" a="1"/>
  <c r="AR148" i="90" s="1"/>
  <c r="S157" i="90" a="1"/>
  <c r="S157" i="90" s="1"/>
  <c r="AB133" i="90" a="1"/>
  <c r="AB133" i="90" s="1"/>
  <c r="U135" i="90" a="1"/>
  <c r="U135" i="90" s="1"/>
  <c r="R137" i="90" a="1"/>
  <c r="R137" i="90" s="1"/>
  <c r="AE140" i="90" a="1"/>
  <c r="AE140" i="90" s="1"/>
  <c r="AG147" i="90" a="1"/>
  <c r="AG147" i="90" s="1"/>
  <c r="N138" i="90" a="1"/>
  <c r="N138" i="90" s="1"/>
  <c r="C140" i="90" a="1"/>
  <c r="C140" i="90" s="1"/>
  <c r="M132" i="90" a="1"/>
  <c r="M132" i="90" s="1"/>
  <c r="F132" i="90" a="1"/>
  <c r="F132" i="90" s="1"/>
  <c r="AA138" i="90" a="1"/>
  <c r="AA138" i="90" s="1"/>
  <c r="B141" i="90" a="1"/>
  <c r="B141" i="90" s="1"/>
  <c r="AR142" i="90" a="1"/>
  <c r="AR142" i="90" s="1"/>
  <c r="K148" i="90" a="1"/>
  <c r="K148" i="90" s="1"/>
  <c r="U134" i="90" a="1"/>
  <c r="U134" i="90" s="1"/>
  <c r="N157" i="90" a="1"/>
  <c r="N157" i="90" s="1"/>
  <c r="U132" i="90" a="1"/>
  <c r="U132" i="90" s="1"/>
  <c r="Q136" i="90" a="1"/>
  <c r="Q136" i="90" s="1"/>
  <c r="Q133" i="90" a="1"/>
  <c r="Q133" i="90" s="1"/>
  <c r="N135" i="90" a="1"/>
  <c r="N135" i="90" s="1"/>
  <c r="I137" i="90" a="1"/>
  <c r="I137" i="90" s="1"/>
  <c r="U140" i="90" a="1"/>
  <c r="U140" i="90" s="1"/>
  <c r="AC144" i="90" a="1"/>
  <c r="AC144" i="90" s="1"/>
  <c r="V151" i="90" a="1"/>
  <c r="V151" i="90" s="1"/>
  <c r="C133" i="90" a="1"/>
  <c r="C133" i="90" s="1"/>
  <c r="T148" i="90" a="1"/>
  <c r="T148" i="90" s="1"/>
  <c r="G136" i="90" a="1"/>
  <c r="G136" i="90" s="1"/>
  <c r="AE132" i="90" a="1"/>
  <c r="AE132" i="90" s="1"/>
  <c r="AF134" i="90" a="1"/>
  <c r="AF134" i="90" s="1"/>
  <c r="B138" i="90" a="1"/>
  <c r="B138" i="90" s="1"/>
  <c r="I139" i="90" a="1"/>
  <c r="I139" i="90" s="1"/>
  <c r="S141" i="90" a="1"/>
  <c r="S141" i="90" s="1"/>
  <c r="V145" i="90" a="1"/>
  <c r="V145" i="90" s="1"/>
  <c r="C159" i="90" a="1"/>
  <c r="C159" i="90" s="1"/>
  <c r="AF151" i="90" a="1"/>
  <c r="AF151" i="90" s="1"/>
  <c r="AG149" i="90" a="1"/>
  <c r="AG149" i="90" s="1"/>
  <c r="AR139" i="90" a="1"/>
  <c r="AR139" i="90" s="1"/>
  <c r="H151" i="90" a="1"/>
  <c r="H151" i="90" s="1"/>
  <c r="Z149" i="90" a="1"/>
  <c r="Z149" i="90" s="1"/>
  <c r="AD147" i="90" a="1"/>
  <c r="AD147" i="90" s="1"/>
  <c r="AG158" i="90" a="1"/>
  <c r="AG158" i="90" s="1"/>
  <c r="P159" i="90" a="1"/>
  <c r="P159" i="90" s="1"/>
  <c r="X156" i="90" a="1"/>
  <c r="X156" i="90" s="1"/>
  <c r="B148" i="90" a="1"/>
  <c r="B148" i="90" s="1"/>
  <c r="N155" i="90" a="1"/>
  <c r="N155" i="90" s="1"/>
  <c r="Y156" i="90" a="1"/>
  <c r="Y156" i="90" s="1"/>
  <c r="AA155" i="90" a="1"/>
  <c r="AA155" i="90" s="1"/>
  <c r="Y154" i="90" a="1"/>
  <c r="Y154" i="90" s="1"/>
  <c r="R159" i="90" a="1"/>
  <c r="R159" i="90" s="1"/>
  <c r="X158" i="90" a="1"/>
  <c r="X158" i="90" s="1"/>
  <c r="AH164" i="90"/>
  <c r="AH195" i="90" s="1"/>
  <c r="AI182" i="90"/>
  <c r="AI213" i="90" s="1"/>
  <c r="AH175" i="90"/>
  <c r="AH206" i="90" s="1"/>
  <c r="AJ190" i="90"/>
  <c r="AJ221" i="90" s="1"/>
  <c r="AH183" i="90"/>
  <c r="AH214" i="90" s="1"/>
  <c r="AI183" i="90"/>
  <c r="AI214" i="90" s="1"/>
  <c r="AH187" i="90"/>
  <c r="AH218" i="90" s="1"/>
  <c r="AN171" i="90"/>
  <c r="AN202" i="90" s="1"/>
  <c r="AI176" i="90"/>
  <c r="AI207" i="90" s="1"/>
  <c r="AM167" i="90"/>
  <c r="AM198" i="90" s="1"/>
  <c r="AM163" i="90"/>
  <c r="AM194" i="90" s="1"/>
  <c r="AH163" i="90"/>
  <c r="AH194" i="90" s="1"/>
  <c r="AI179" i="90"/>
  <c r="AI210" i="90" s="1"/>
  <c r="AO168" i="90"/>
  <c r="AO199" i="90" s="1"/>
  <c r="AJ172" i="90"/>
  <c r="AJ203" i="90" s="1"/>
  <c r="AJ173" i="90"/>
  <c r="AJ204" i="90" s="1"/>
  <c r="AL168" i="90"/>
  <c r="AL199" i="90" s="1"/>
  <c r="AL175" i="90"/>
  <c r="AL206" i="90" s="1"/>
  <c r="AM179" i="90"/>
  <c r="AM210" i="90" s="1"/>
  <c r="AM174" i="90"/>
  <c r="AM205" i="90" s="1"/>
  <c r="AK179" i="90"/>
  <c r="AK210" i="90" s="1"/>
  <c r="AM173" i="90"/>
  <c r="AM204" i="90" s="1"/>
  <c r="AL189" i="90"/>
  <c r="AL220" i="90" s="1"/>
  <c r="AM189" i="90"/>
  <c r="AM220" i="90" s="1"/>
  <c r="AH168" i="90"/>
  <c r="AH199" i="90" s="1"/>
  <c r="AI174" i="90"/>
  <c r="AI205" i="90" s="1"/>
  <c r="AJ169" i="90"/>
  <c r="AJ200" i="90" s="1"/>
  <c r="AO169" i="90"/>
  <c r="AO200" i="90" s="1"/>
  <c r="AQ168" i="90"/>
  <c r="AQ199" i="90" s="1"/>
  <c r="AN179" i="90"/>
  <c r="AN210" i="90" s="1"/>
  <c r="AP182" i="90"/>
  <c r="AP213" i="90" s="1"/>
  <c r="AQ178" i="90"/>
  <c r="AQ209" i="90" s="1"/>
  <c r="AN175" i="90"/>
  <c r="AN206" i="90" s="1"/>
  <c r="AO187" i="90"/>
  <c r="AO218" i="90" s="1"/>
  <c r="AO185" i="90"/>
  <c r="AO216" i="90" s="1"/>
  <c r="AN189" i="90"/>
  <c r="AN220" i="90" s="1"/>
  <c r="D135" i="90" a="1"/>
  <c r="D135" i="90" s="1"/>
  <c r="Q132" i="90" a="1"/>
  <c r="Q132" i="90" s="1"/>
  <c r="D138" i="90" a="1"/>
  <c r="D138" i="90" s="1"/>
  <c r="K139" i="90" a="1"/>
  <c r="K139" i="90" s="1"/>
  <c r="V141" i="90" a="1"/>
  <c r="V141" i="90" s="1"/>
  <c r="Y143" i="90" a="1"/>
  <c r="Y143" i="90" s="1"/>
  <c r="U149" i="90" a="1"/>
  <c r="U149" i="90" s="1"/>
  <c r="K159" i="90" a="1"/>
  <c r="K159" i="90" s="1"/>
  <c r="AF133" i="90" a="1"/>
  <c r="AF133" i="90" s="1"/>
  <c r="Y135" i="90" a="1"/>
  <c r="Y135" i="90" s="1"/>
  <c r="X137" i="90" a="1"/>
  <c r="X137" i="90" s="1"/>
  <c r="D142" i="90" a="1"/>
  <c r="D142" i="90" s="1"/>
  <c r="D148" i="90" a="1"/>
  <c r="D148" i="90" s="1"/>
  <c r="E139" i="90" a="1"/>
  <c r="E139" i="90" s="1"/>
  <c r="S140" i="90" a="1"/>
  <c r="S140" i="90" s="1"/>
  <c r="Y132" i="90" a="1"/>
  <c r="Y132" i="90" s="1"/>
  <c r="R132" i="90" a="1"/>
  <c r="R132" i="90" s="1"/>
  <c r="AF138" i="90" a="1"/>
  <c r="AF138" i="90" s="1"/>
  <c r="G141" i="90" a="1"/>
  <c r="G141" i="90" s="1"/>
  <c r="D143" i="90" a="1"/>
  <c r="D143" i="90" s="1"/>
  <c r="AB148" i="90" a="1"/>
  <c r="AB148" i="90" s="1"/>
  <c r="AC134" i="90" a="1"/>
  <c r="AC134" i="90" s="1"/>
  <c r="O133" i="90" a="1"/>
  <c r="O133" i="90" s="1"/>
  <c r="AG135" i="90" a="1"/>
  <c r="AG135" i="90" s="1"/>
  <c r="V136" i="90" a="1"/>
  <c r="V136" i="90" s="1"/>
  <c r="U133" i="90" a="1"/>
  <c r="U133" i="90" s="1"/>
  <c r="R135" i="90" a="1"/>
  <c r="R135" i="90" s="1"/>
  <c r="N137" i="90" a="1"/>
  <c r="N137" i="90" s="1"/>
  <c r="AA140" i="90" a="1"/>
  <c r="AA140" i="90" s="1"/>
  <c r="R145" i="90" a="1"/>
  <c r="R145" i="90" s="1"/>
  <c r="V152" i="90" a="1"/>
  <c r="V152" i="90" s="1"/>
  <c r="Z141" i="90" a="1"/>
  <c r="Z141" i="90" s="1"/>
  <c r="S133" i="90" a="1"/>
  <c r="S133" i="90" s="1"/>
  <c r="B132" i="90" a="1"/>
  <c r="B132" i="90" s="1"/>
  <c r="C132" i="90" a="1"/>
  <c r="C132" i="90" s="1"/>
  <c r="D134" i="90" a="1"/>
  <c r="D134" i="90" s="1"/>
  <c r="AR134" i="90" a="1"/>
  <c r="AR134" i="90" s="1"/>
  <c r="G138" i="90" a="1"/>
  <c r="G138" i="90" s="1"/>
  <c r="N139" i="90" a="1"/>
  <c r="N139" i="90" s="1"/>
  <c r="X141" i="90" a="1"/>
  <c r="X141" i="90" s="1"/>
  <c r="L148" i="90" a="1"/>
  <c r="L148" i="90" s="1"/>
  <c r="A137" i="90" a="1"/>
  <c r="A137" i="90" s="1"/>
  <c r="Z133" i="90" a="1"/>
  <c r="Z133" i="90" s="1"/>
  <c r="AF137" i="90" a="1"/>
  <c r="AF137" i="90" s="1"/>
  <c r="C147" i="90" a="1"/>
  <c r="C147" i="90" s="1"/>
  <c r="L156" i="90" a="1"/>
  <c r="L156" i="90" s="1"/>
  <c r="N152" i="90" a="1"/>
  <c r="N152" i="90" s="1"/>
  <c r="R140" i="90" a="1"/>
  <c r="R140" i="90" s="1"/>
  <c r="Q151" i="90" a="1"/>
  <c r="Q151" i="90" s="1"/>
  <c r="E141" i="90" a="1"/>
  <c r="E141" i="90" s="1"/>
  <c r="T153" i="90" a="1"/>
  <c r="T153" i="90" s="1"/>
  <c r="R151" i="90" a="1"/>
  <c r="R151" i="90" s="1"/>
  <c r="G149" i="90" a="1"/>
  <c r="G149" i="90" s="1"/>
  <c r="R150" i="90" a="1"/>
  <c r="R150" i="90" s="1"/>
  <c r="I161" i="90" a="1"/>
  <c r="I161" i="90" s="1"/>
  <c r="B157" i="90" a="1"/>
  <c r="B157" i="90" s="1"/>
  <c r="AD155" i="90" a="1"/>
  <c r="AD155" i="90" s="1"/>
  <c r="AG156" i="90" a="1"/>
  <c r="AG156" i="90" s="1"/>
  <c r="D157" i="90" a="1"/>
  <c r="D157" i="90" s="1"/>
  <c r="AG154" i="90" a="1"/>
  <c r="AG154" i="90" s="1"/>
  <c r="Z159" i="90" a="1"/>
  <c r="Z159" i="90" s="1"/>
  <c r="AM171" i="90"/>
  <c r="AM202" i="90" s="1"/>
  <c r="AP168" i="90"/>
  <c r="AP199" i="90" s="1"/>
  <c r="AA151" i="90" a="1"/>
  <c r="AA151" i="90" s="1"/>
  <c r="AA156" i="90" a="1"/>
  <c r="AA156" i="90" s="1"/>
  <c r="AA158" i="90" a="1"/>
  <c r="AA158" i="90" s="1"/>
  <c r="AA160" i="90" a="1"/>
  <c r="AA160" i="90" s="1"/>
  <c r="AA147" i="90" a="1"/>
  <c r="AA147" i="90" s="1"/>
  <c r="AA157" i="90" a="1"/>
  <c r="AA157" i="90" s="1"/>
  <c r="AA152" i="90" a="1"/>
  <c r="AA152" i="90" s="1"/>
  <c r="AA149" i="90" a="1"/>
  <c r="AA149" i="90" s="1"/>
  <c r="AA150" i="90" a="1"/>
  <c r="AA150" i="90" s="1"/>
  <c r="AA137" i="90" a="1"/>
  <c r="AA137" i="90" s="1"/>
  <c r="AA154" i="90" a="1"/>
  <c r="AA154" i="90" s="1"/>
  <c r="AA145" i="90" a="1"/>
  <c r="AA145" i="90" s="1"/>
  <c r="AA153" i="90" a="1"/>
  <c r="AA153" i="90" s="1"/>
  <c r="AA142" i="90" a="1"/>
  <c r="AA142" i="90" s="1"/>
  <c r="AI190" i="90"/>
  <c r="AI221" i="90" s="1"/>
  <c r="AH176" i="90"/>
  <c r="AH207" i="90" s="1"/>
  <c r="AI175" i="90"/>
  <c r="AI206" i="90" s="1"/>
  <c r="AI185" i="90"/>
  <c r="AI216" i="90" s="1"/>
  <c r="AJ185" i="90"/>
  <c r="AJ216" i="90" s="1"/>
  <c r="AI189" i="90"/>
  <c r="AI220" i="90" s="1"/>
  <c r="AP175" i="90"/>
  <c r="AP206" i="90" s="1"/>
  <c r="AH167" i="90"/>
  <c r="AH198" i="90" s="1"/>
  <c r="AI163" i="90"/>
  <c r="AI194" i="90" s="1"/>
  <c r="H157" i="90" a="1"/>
  <c r="H157" i="90" s="1"/>
  <c r="H159" i="90" a="1"/>
  <c r="H159" i="90" s="1"/>
  <c r="H153" i="90" a="1"/>
  <c r="H153" i="90" s="1"/>
  <c r="H148" i="90" a="1"/>
  <c r="H148" i="90" s="1"/>
  <c r="H139" i="90" a="1"/>
  <c r="H139" i="90" s="1"/>
  <c r="H144" i="90" a="1"/>
  <c r="H144" i="90" s="1"/>
  <c r="H156" i="90" a="1"/>
  <c r="H156" i="90" s="1"/>
  <c r="H150" i="90" a="1"/>
  <c r="H150" i="90" s="1"/>
  <c r="H146" i="90" a="1"/>
  <c r="H146" i="90" s="1"/>
  <c r="H161" i="90" a="1"/>
  <c r="H161" i="90" s="1"/>
  <c r="H145" i="90" a="1"/>
  <c r="H145" i="90" s="1"/>
  <c r="H152" i="90" a="1"/>
  <c r="H152" i="90" s="1"/>
  <c r="H158" i="90" a="1"/>
  <c r="H158" i="90" s="1"/>
  <c r="H160" i="90" a="1"/>
  <c r="H160" i="90" s="1"/>
  <c r="H149" i="90" a="1"/>
  <c r="H149" i="90" s="1"/>
  <c r="AL173" i="90"/>
  <c r="AL204" i="90" s="1"/>
  <c r="AJ168" i="90"/>
  <c r="AJ199" i="90" s="1"/>
  <c r="G126" i="90"/>
  <c r="AS159" i="90" s="1"/>
  <c r="G124" i="90"/>
  <c r="AS157" i="90" s="1"/>
  <c r="G122" i="90"/>
  <c r="AS155" i="90" s="1"/>
  <c r="G119" i="90"/>
  <c r="AS152" i="90" s="1"/>
  <c r="G116" i="90"/>
  <c r="AS149" i="90" s="1"/>
  <c r="G114" i="90"/>
  <c r="AS147" i="90" s="1"/>
  <c r="G112" i="90"/>
  <c r="AS145" i="90" s="1"/>
  <c r="G110" i="90"/>
  <c r="AS143" i="90" s="1"/>
  <c r="G107" i="90"/>
  <c r="AS140" i="90" s="1"/>
  <c r="G105" i="90"/>
  <c r="AS138" i="90" s="1"/>
  <c r="G102" i="90"/>
  <c r="AS135" i="90" s="1"/>
  <c r="G100" i="90"/>
  <c r="AS133" i="90" s="1"/>
  <c r="G128" i="90"/>
  <c r="AS161" i="90" s="1"/>
  <c r="G125" i="90"/>
  <c r="AS158" i="90" s="1"/>
  <c r="G118" i="90"/>
  <c r="AS151" i="90" s="1"/>
  <c r="G109" i="90"/>
  <c r="AS142" i="90" s="1"/>
  <c r="G99" i="90"/>
  <c r="AS132" i="90" s="1"/>
  <c r="G127" i="90"/>
  <c r="AS160" i="90" s="1"/>
  <c r="G123" i="90"/>
  <c r="AS156" i="90" s="1"/>
  <c r="G121" i="90"/>
  <c r="AS154" i="90" s="1"/>
  <c r="G120" i="90"/>
  <c r="AS153" i="90" s="1"/>
  <c r="G117" i="90"/>
  <c r="AS150" i="90" s="1"/>
  <c r="G115" i="90"/>
  <c r="AS148" i="90" s="1"/>
  <c r="G113" i="90"/>
  <c r="AS146" i="90" s="1"/>
  <c r="G111" i="90"/>
  <c r="AS144" i="90" s="1"/>
  <c r="G108" i="90"/>
  <c r="AS141" i="90" s="1"/>
  <c r="G106" i="90"/>
  <c r="AS139" i="90" s="1"/>
  <c r="G103" i="90"/>
  <c r="AS136" i="90" s="1"/>
  <c r="G101" i="90"/>
  <c r="AS134" i="90" s="1"/>
  <c r="G104" i="90"/>
  <c r="AS137" i="90" s="1"/>
  <c r="AN192" i="90"/>
  <c r="AN223" i="90" s="1"/>
  <c r="AM172" i="90"/>
  <c r="AM203" i="90" s="1"/>
  <c r="AQ167" i="90"/>
  <c r="AQ198" i="90" s="1"/>
  <c r="AJ184" i="90"/>
  <c r="AJ215" i="90" s="1"/>
  <c r="AL176" i="90"/>
  <c r="AL207" i="90" s="1"/>
  <c r="AL188" i="90"/>
  <c r="AL219" i="90" s="1"/>
  <c r="AM185" i="90"/>
  <c r="AM216" i="90" s="1"/>
  <c r="AL181" i="90"/>
  <c r="AL212" i="90" s="1"/>
  <c r="AK177" i="90"/>
  <c r="AK208" i="90" s="1"/>
  <c r="AM191" i="90"/>
  <c r="AM222" i="90" s="1"/>
  <c r="AL190" i="90"/>
  <c r="AL221" i="90" s="1"/>
  <c r="AN182" i="90"/>
  <c r="AN213" i="90" s="1"/>
  <c r="AQ166" i="90"/>
  <c r="AQ197" i="90" s="1"/>
  <c r="AQ172" i="90"/>
  <c r="AQ203" i="90" s="1"/>
  <c r="AP167" i="90"/>
  <c r="AP198" i="90" s="1"/>
  <c r="AP171" i="90"/>
  <c r="AP202" i="90" s="1"/>
  <c r="AN170" i="90"/>
  <c r="AN201" i="90" s="1"/>
  <c r="AP180" i="90"/>
  <c r="AP211" i="90" s="1"/>
  <c r="AP183" i="90"/>
  <c r="AP214" i="90" s="1"/>
  <c r="AN180" i="90"/>
  <c r="AN211" i="90" s="1"/>
  <c r="AO177" i="90"/>
  <c r="AO208" i="90" s="1"/>
  <c r="AP189" i="90"/>
  <c r="AP220" i="90" s="1"/>
  <c r="AP187" i="90"/>
  <c r="AP218" i="90" s="1"/>
  <c r="AO191" i="90"/>
  <c r="AO222" i="90" s="1"/>
  <c r="AF132" i="90" a="1"/>
  <c r="AF132" i="90" s="1"/>
  <c r="AE143" i="90" a="1"/>
  <c r="AE143" i="90" s="1"/>
  <c r="T135" i="90" a="1"/>
  <c r="T135" i="90" s="1"/>
  <c r="AG132" i="90" a="1"/>
  <c r="AG132" i="90" s="1"/>
  <c r="Q139" i="90" a="1"/>
  <c r="Q139" i="90" s="1"/>
  <c r="AA141" i="90" a="1"/>
  <c r="AA141" i="90" s="1"/>
  <c r="P150" i="90" a="1"/>
  <c r="P150" i="90" s="1"/>
  <c r="D133" i="90" a="1"/>
  <c r="D133" i="90" s="1"/>
  <c r="AR133" i="90" a="1"/>
  <c r="AR133" i="90" s="1"/>
  <c r="AC135" i="90" a="1"/>
  <c r="AC135" i="90" s="1"/>
  <c r="AC137" i="90" a="1"/>
  <c r="AC137" i="90" s="1"/>
  <c r="I142" i="90" a="1"/>
  <c r="I142" i="90" s="1"/>
  <c r="A154" i="90" a="1"/>
  <c r="A154" i="90" s="1"/>
  <c r="AE139" i="90" a="1"/>
  <c r="AE139" i="90" s="1"/>
  <c r="AC140" i="90" a="1"/>
  <c r="AC140" i="90" s="1"/>
  <c r="B134" i="90" a="1"/>
  <c r="B134" i="90" s="1"/>
  <c r="Z132" i="90" a="1"/>
  <c r="Z132" i="90" s="1"/>
  <c r="L141" i="90" a="1"/>
  <c r="L141" i="90" s="1"/>
  <c r="L143" i="90" a="1"/>
  <c r="L143" i="90" s="1"/>
  <c r="E149" i="90" a="1"/>
  <c r="E149" i="90" s="1"/>
  <c r="E136" i="90" a="1"/>
  <c r="E136" i="90" s="1"/>
  <c r="AB135" i="90" a="1"/>
  <c r="AB135" i="90" s="1"/>
  <c r="AE136" i="90" a="1"/>
  <c r="AE136" i="90" s="1"/>
  <c r="AA136" i="90" a="1"/>
  <c r="AA136" i="90" s="1"/>
  <c r="Y133" i="90" a="1"/>
  <c r="Y133" i="90" s="1"/>
  <c r="V135" i="90" a="1"/>
  <c r="V135" i="90" s="1"/>
  <c r="T137" i="90" a="1"/>
  <c r="T137" i="90" s="1"/>
  <c r="AF140" i="90" a="1"/>
  <c r="AF140" i="90" s="1"/>
  <c r="AE145" i="90" a="1"/>
  <c r="AE145" i="90" s="1"/>
  <c r="Y153" i="90" a="1"/>
  <c r="Y153" i="90" s="1"/>
  <c r="M142" i="90" a="1"/>
  <c r="M142" i="90" s="1"/>
  <c r="AE133" i="90" a="1"/>
  <c r="AE133" i="90" s="1"/>
  <c r="N132" i="90" a="1"/>
  <c r="N132" i="90" s="1"/>
  <c r="G132" i="90" a="1"/>
  <c r="G132" i="90" s="1"/>
  <c r="H134" i="90" a="1"/>
  <c r="H134" i="90" s="1"/>
  <c r="AE135" i="90" a="1"/>
  <c r="AE135" i="90" s="1"/>
  <c r="L138" i="90" a="1"/>
  <c r="L138" i="90" s="1"/>
  <c r="S139" i="90" a="1"/>
  <c r="S139" i="90" s="1"/>
  <c r="G143" i="90" a="1"/>
  <c r="G143" i="90" s="1"/>
  <c r="F149" i="90" a="1"/>
  <c r="F149" i="90" s="1"/>
  <c r="V137" i="90" a="1"/>
  <c r="V137" i="90" s="1"/>
  <c r="AD133" i="90" a="1"/>
  <c r="AD133" i="90" s="1"/>
  <c r="A140" i="90" a="1"/>
  <c r="A140" i="90" s="1"/>
  <c r="M149" i="90" a="1"/>
  <c r="M149" i="90" s="1"/>
  <c r="R160" i="90" a="1"/>
  <c r="R160" i="90" s="1"/>
  <c r="R155" i="90" a="1"/>
  <c r="R155" i="90" s="1"/>
  <c r="K142" i="90" a="1"/>
  <c r="K142" i="90" s="1"/>
  <c r="H155" i="90" a="1"/>
  <c r="H155" i="90" s="1"/>
  <c r="AC141" i="90" a="1"/>
  <c r="AC141" i="90" s="1"/>
  <c r="E161" i="90" a="1"/>
  <c r="E161" i="90" s="1"/>
  <c r="K157" i="90" a="1"/>
  <c r="K157" i="90" s="1"/>
  <c r="AE149" i="90" a="1"/>
  <c r="AE149" i="90" s="1"/>
  <c r="S144" i="90" a="1"/>
  <c r="S144" i="90" s="1"/>
  <c r="X151" i="90" a="1"/>
  <c r="X151" i="90" s="1"/>
  <c r="N160" i="90" a="1"/>
  <c r="N160" i="90" s="1"/>
  <c r="C150" i="90" a="1"/>
  <c r="C150" i="90" s="1"/>
  <c r="AG161" i="90" a="1"/>
  <c r="AG161" i="90" s="1"/>
  <c r="V158" i="90" a="1"/>
  <c r="V158" i="90" s="1"/>
  <c r="AB157" i="90" a="1"/>
  <c r="AB157" i="90" s="1"/>
  <c r="V156" i="90" a="1"/>
  <c r="V156" i="90" s="1"/>
  <c r="AU227" i="90"/>
  <c r="AA143" i="90" a="1"/>
  <c r="AA143" i="90" s="1"/>
  <c r="AA144" i="90" a="1"/>
  <c r="AA144" i="90" s="1"/>
  <c r="AA161" i="90" a="1"/>
  <c r="AA161" i="90" s="1"/>
  <c r="AJ178" i="90"/>
  <c r="AJ209" i="90" s="1"/>
  <c r="AI168" i="90"/>
  <c r="AI199" i="90" s="1"/>
  <c r="AJ182" i="90"/>
  <c r="AJ213" i="90" s="1"/>
  <c r="AH181" i="90"/>
  <c r="AH212" i="90" s="1"/>
  <c r="AI173" i="90"/>
  <c r="AI204" i="90" s="1"/>
  <c r="AI191" i="90"/>
  <c r="AI222" i="90" s="1"/>
  <c r="AH190" i="90"/>
  <c r="AH221" i="90" s="1"/>
  <c r="AK166" i="90"/>
  <c r="AK197" i="90" s="1"/>
  <c r="AI172" i="90"/>
  <c r="AI203" i="90" s="1"/>
  <c r="AN165" i="90"/>
  <c r="AN196" i="90" s="1"/>
  <c r="B156" i="90" a="1"/>
  <c r="B156" i="90" s="1"/>
  <c r="B158" i="90" a="1"/>
  <c r="B158" i="90" s="1"/>
  <c r="B146" i="90" a="1"/>
  <c r="B146" i="90" s="1"/>
  <c r="B160" i="90" a="1"/>
  <c r="B160" i="90" s="1"/>
  <c r="B147" i="90" a="1"/>
  <c r="B147" i="90" s="1"/>
  <c r="B155" i="90" a="1"/>
  <c r="B155" i="90" s="1"/>
  <c r="B150" i="90" a="1"/>
  <c r="B150" i="90" s="1"/>
  <c r="B140" i="90" a="1"/>
  <c r="B140" i="90" s="1"/>
  <c r="B154" i="90" a="1"/>
  <c r="B154" i="90" s="1"/>
  <c r="B153" i="90" a="1"/>
  <c r="B153" i="90" s="1"/>
  <c r="B149" i="90" a="1"/>
  <c r="B149" i="90" s="1"/>
  <c r="B159" i="90" a="1"/>
  <c r="B159" i="90" s="1"/>
  <c r="B161" i="90" a="1"/>
  <c r="B161" i="90" s="1"/>
  <c r="B151" i="90" a="1"/>
  <c r="B151" i="90" s="1"/>
  <c r="B145" i="90" a="1"/>
  <c r="B145" i="90" s="1"/>
  <c r="AO164" i="90"/>
  <c r="AO195" i="90" s="1"/>
  <c r="AI165" i="90"/>
  <c r="AI196" i="90" s="1"/>
  <c r="AO182" i="90"/>
  <c r="AO213" i="90" s="1"/>
  <c r="AM170" i="90"/>
  <c r="AM201" i="90" s="1"/>
  <c r="AL163" i="90"/>
  <c r="AL194" i="90" s="1"/>
  <c r="AK165" i="90"/>
  <c r="AK196" i="90" s="1"/>
  <c r="AK188" i="90"/>
  <c r="AK219" i="90" s="1"/>
  <c r="AM168" i="90"/>
  <c r="AM199" i="90" s="1"/>
  <c r="AK176" i="90"/>
  <c r="AK207" i="90" s="1"/>
  <c r="AL183" i="90"/>
  <c r="AL214" i="90" s="1"/>
  <c r="AM181" i="90"/>
  <c r="AM212" i="90" s="1"/>
  <c r="AM186" i="90"/>
  <c r="AM217" i="90" s="1"/>
  <c r="AL185" i="90"/>
  <c r="AL216" i="90" s="1"/>
  <c r="AP176" i="90"/>
  <c r="AP207" i="90" s="1"/>
  <c r="AJ164" i="90"/>
  <c r="AJ195" i="90" s="1"/>
  <c r="AC160" i="90" a="1"/>
  <c r="AC160" i="90" s="1"/>
  <c r="AR158" i="90" a="1"/>
  <c r="AR158" i="90" s="1"/>
  <c r="D158" i="90" a="1"/>
  <c r="D158" i="90" s="1"/>
  <c r="C156" i="90" a="1"/>
  <c r="C156" i="90" s="1"/>
  <c r="AE161" i="90" a="1"/>
  <c r="AE161" i="90" s="1"/>
  <c r="AD159" i="90" a="1"/>
  <c r="AD159" i="90" s="1"/>
  <c r="AR160" i="90" a="1"/>
  <c r="AR160" i="90" s="1"/>
  <c r="D160" i="90" a="1"/>
  <c r="D160" i="90" s="1"/>
  <c r="C158" i="90" a="1"/>
  <c r="C158" i="90" s="1"/>
  <c r="AD161" i="90" a="1"/>
  <c r="AD161" i="90" s="1"/>
  <c r="AG159" i="90" a="1"/>
  <c r="AG159" i="90" s="1"/>
  <c r="A159" i="90" a="1"/>
  <c r="A159" i="90" s="1"/>
  <c r="G155" i="90" a="1"/>
  <c r="G155" i="90" s="1"/>
  <c r="F153" i="90" a="1"/>
  <c r="F153" i="90" s="1"/>
  <c r="C160" i="90" a="1"/>
  <c r="C160" i="90" s="1"/>
  <c r="E156" i="90" a="1"/>
  <c r="E156" i="90" s="1"/>
  <c r="L154" i="90" a="1"/>
  <c r="L154" i="90" s="1"/>
  <c r="K152" i="90" a="1"/>
  <c r="K152" i="90" s="1"/>
  <c r="S153" i="90" a="1"/>
  <c r="S153" i="90" s="1"/>
  <c r="AD151" i="90" a="1"/>
  <c r="AD151" i="90" s="1"/>
  <c r="N148" i="90" a="1"/>
  <c r="N148" i="90" s="1"/>
  <c r="Q146" i="90" a="1"/>
  <c r="Q146" i="90" s="1"/>
  <c r="X144" i="90" a="1"/>
  <c r="X144" i="90" s="1"/>
  <c r="AR161" i="90" a="1"/>
  <c r="AR161" i="90" s="1"/>
  <c r="K154" i="90" a="1"/>
  <c r="K154" i="90" s="1"/>
  <c r="AR149" i="90" a="1"/>
  <c r="AR149" i="90" s="1"/>
  <c r="D149" i="90" a="1"/>
  <c r="D149" i="90" s="1"/>
  <c r="AF161" i="90" a="1"/>
  <c r="AF161" i="90" s="1"/>
  <c r="I157" i="90" a="1"/>
  <c r="I157" i="90" s="1"/>
  <c r="AG153" i="90" a="1"/>
  <c r="AG153" i="90" s="1"/>
  <c r="T152" i="90" a="1"/>
  <c r="T152" i="90" s="1"/>
  <c r="V150" i="90" a="1"/>
  <c r="V150" i="90" s="1"/>
  <c r="AF146" i="90" a="1"/>
  <c r="AF146" i="90" s="1"/>
  <c r="AE144" i="90" a="1"/>
  <c r="AE144" i="90" s="1"/>
  <c r="V160" i="90" a="1"/>
  <c r="V160" i="90" s="1"/>
  <c r="AE157" i="90" a="1"/>
  <c r="AE157" i="90" s="1"/>
  <c r="D155" i="90" a="1"/>
  <c r="D155" i="90" s="1"/>
  <c r="S151" i="90" a="1"/>
  <c r="S151" i="90" s="1"/>
  <c r="K149" i="90" a="1"/>
  <c r="K149" i="90" s="1"/>
  <c r="M145" i="90" a="1"/>
  <c r="M145" i="90" s="1"/>
  <c r="AC158" i="90" a="1"/>
  <c r="AC158" i="90" s="1"/>
  <c r="X148" i="90" a="1"/>
  <c r="X148" i="90" s="1"/>
  <c r="I144" i="90" a="1"/>
  <c r="I144" i="90" s="1"/>
  <c r="P142" i="90" a="1"/>
  <c r="P142" i="90" s="1"/>
  <c r="AE153" i="90" a="1"/>
  <c r="AE153" i="90" s="1"/>
  <c r="AC147" i="90" a="1"/>
  <c r="AC147" i="90" s="1"/>
  <c r="N145" i="90" a="1"/>
  <c r="N145" i="90" s="1"/>
  <c r="E143" i="90" a="1"/>
  <c r="E143" i="90" s="1"/>
  <c r="I141" i="90" a="1"/>
  <c r="I141" i="90" s="1"/>
  <c r="P139" i="90" a="1"/>
  <c r="P139" i="90" s="1"/>
  <c r="V157" i="90" a="1"/>
  <c r="V157" i="90" s="1"/>
  <c r="Z151" i="90" a="1"/>
  <c r="Z151" i="90" s="1"/>
  <c r="AE148" i="90" a="1"/>
  <c r="AE148" i="90" s="1"/>
  <c r="G145" i="90" a="1"/>
  <c r="G145" i="90" s="1"/>
  <c r="V140" i="90" a="1"/>
  <c r="V140" i="90" s="1"/>
  <c r="AF136" i="90" a="1"/>
  <c r="AF136" i="90" s="1"/>
  <c r="E157" i="90" a="1"/>
  <c r="E157" i="90" s="1"/>
  <c r="E153" i="90" a="1"/>
  <c r="E153" i="90" s="1"/>
  <c r="D147" i="90" a="1"/>
  <c r="D147" i="90" s="1"/>
  <c r="G144" i="90" a="1"/>
  <c r="G144" i="90" s="1"/>
  <c r="AB156" i="90" a="1"/>
  <c r="AB156" i="90" s="1"/>
  <c r="AC150" i="90" a="1"/>
  <c r="AC150" i="90" s="1"/>
  <c r="C157" i="90" a="1"/>
  <c r="C157" i="90" s="1"/>
  <c r="S148" i="90" a="1"/>
  <c r="S148" i="90" s="1"/>
  <c r="R142" i="90" a="1"/>
  <c r="R142" i="90" s="1"/>
  <c r="L140" i="90" a="1"/>
  <c r="L140" i="90" s="1"/>
  <c r="E137" i="90" a="1"/>
  <c r="E137" i="90" s="1"/>
  <c r="G135" i="90" a="1"/>
  <c r="G135" i="90" s="1"/>
  <c r="F133" i="90" a="1"/>
  <c r="F133" i="90" s="1"/>
  <c r="M140" i="90" a="1"/>
  <c r="M140" i="90" s="1"/>
  <c r="P155" i="90" a="1"/>
  <c r="P155" i="90" s="1"/>
  <c r="AF158" i="90" a="1"/>
  <c r="AF158" i="90" s="1"/>
  <c r="U160" i="90" a="1"/>
  <c r="U160" i="90" s="1"/>
  <c r="AB158" i="90" a="1"/>
  <c r="AB158" i="90" s="1"/>
  <c r="Z154" i="90" a="1"/>
  <c r="Z154" i="90" s="1"/>
  <c r="V159" i="90" a="1"/>
  <c r="V159" i="90" s="1"/>
  <c r="AB160" i="90" a="1"/>
  <c r="AB160" i="90" s="1"/>
  <c r="Z156" i="90" a="1"/>
  <c r="Z156" i="90" s="1"/>
  <c r="AC154" i="90" a="1"/>
  <c r="AC154" i="90" s="1"/>
  <c r="V161" i="90" a="1"/>
  <c r="V161" i="90" s="1"/>
  <c r="AF157" i="90" a="1"/>
  <c r="AF157" i="90" s="1"/>
  <c r="AE155" i="90" a="1"/>
  <c r="AE155" i="90" s="1"/>
  <c r="AD153" i="90" a="1"/>
  <c r="AD153" i="90" s="1"/>
  <c r="Z158" i="90" a="1"/>
  <c r="Z158" i="90" s="1"/>
  <c r="AC156" i="90" a="1"/>
  <c r="AC156" i="90" s="1"/>
  <c r="AR154" i="90" a="1"/>
  <c r="AR154" i="90" s="1"/>
  <c r="D154" i="90" a="1"/>
  <c r="D154" i="90" s="1"/>
  <c r="C152" i="90" a="1"/>
  <c r="C152" i="90" s="1"/>
  <c r="V155" i="90" a="1"/>
  <c r="V155" i="90" s="1"/>
  <c r="P151" i="90" a="1"/>
  <c r="P151" i="90" s="1"/>
  <c r="G150" i="90" a="1"/>
  <c r="G150" i="90" s="1"/>
  <c r="F148" i="90" a="1"/>
  <c r="F148" i="90" s="1"/>
  <c r="I146" i="90" a="1"/>
  <c r="I146" i="90" s="1"/>
  <c r="P144" i="90" a="1"/>
  <c r="P144" i="90" s="1"/>
  <c r="L161" i="90" a="1"/>
  <c r="L161" i="90" s="1"/>
  <c r="AF156" i="90" a="1"/>
  <c r="AF156" i="90" s="1"/>
  <c r="P152" i="90" a="1"/>
  <c r="P152" i="90" s="1"/>
  <c r="AB149" i="90" a="1"/>
  <c r="AB149" i="90" s="1"/>
  <c r="AC155" i="90" a="1"/>
  <c r="AC155" i="90" s="1"/>
  <c r="AC151" i="90" a="1"/>
  <c r="AC151" i="90" s="1"/>
  <c r="N150" i="90" a="1"/>
  <c r="N150" i="90" s="1"/>
  <c r="Q148" i="90" a="1"/>
  <c r="Q148" i="90" s="1"/>
  <c r="X146" i="90" a="1"/>
  <c r="X146" i="90" s="1"/>
  <c r="D159" i="90" a="1"/>
  <c r="D159" i="90" s="1"/>
  <c r="AG152" i="90" a="1"/>
  <c r="AG152" i="90" s="1"/>
  <c r="A151" i="90" a="1"/>
  <c r="A151" i="90" s="1"/>
  <c r="C149" i="90" a="1"/>
  <c r="C149" i="90" s="1"/>
  <c r="E145" i="90" a="1"/>
  <c r="E145" i="90" s="1"/>
  <c r="I151" i="90" a="1"/>
  <c r="I151" i="90" s="1"/>
  <c r="AB161" i="90" a="1"/>
  <c r="AB161" i="90" s="1"/>
  <c r="I153" i="90" a="1"/>
  <c r="I153" i="90" s="1"/>
  <c r="M147" i="90" a="1"/>
  <c r="M147" i="90" s="1"/>
  <c r="N144" i="90" a="1"/>
  <c r="N144" i="90" s="1"/>
  <c r="AG141" i="90" a="1"/>
  <c r="AG141" i="90" s="1"/>
  <c r="A141" i="90" a="1"/>
  <c r="A141" i="90" s="1"/>
  <c r="G137" i="90" a="1"/>
  <c r="G137" i="90" s="1"/>
  <c r="X155" i="90" a="1"/>
  <c r="X155" i="90" s="1"/>
  <c r="AR150" i="90" a="1"/>
  <c r="AR150" i="90" s="1"/>
  <c r="Z144" i="90" a="1"/>
  <c r="Z144" i="90" s="1"/>
  <c r="N140" i="90" a="1"/>
  <c r="N140" i="90" s="1"/>
  <c r="Q138" i="90" a="1"/>
  <c r="Q138" i="90" s="1"/>
  <c r="X136" i="90" a="1"/>
  <c r="X136" i="90" s="1"/>
  <c r="D156" i="90" a="1"/>
  <c r="D156" i="90" s="1"/>
  <c r="E152" i="90" a="1"/>
  <c r="E152" i="90" s="1"/>
  <c r="I150" i="90" a="1"/>
  <c r="I150" i="90" s="1"/>
  <c r="M161" i="90" a="1"/>
  <c r="M161" i="90" s="1"/>
  <c r="Z155" i="90" a="1"/>
  <c r="Z155" i="90" s="1"/>
  <c r="M150" i="90" a="1"/>
  <c r="M150" i="90" s="1"/>
  <c r="N146" i="90" a="1"/>
  <c r="N146" i="90" s="1"/>
  <c r="A142" i="90" a="1"/>
  <c r="A142" i="90" s="1"/>
  <c r="Q160" i="90" a="1"/>
  <c r="Q160" i="90" s="1"/>
  <c r="M160" i="90" a="1"/>
  <c r="M160" i="90" s="1"/>
  <c r="T158" i="90" a="1"/>
  <c r="T158" i="90" s="1"/>
  <c r="S156" i="90" a="1"/>
  <c r="S156" i="90" s="1"/>
  <c r="R154" i="90" a="1"/>
  <c r="R154" i="90" s="1"/>
  <c r="N159" i="90" a="1"/>
  <c r="N159" i="90" s="1"/>
  <c r="T160" i="90" a="1"/>
  <c r="T160" i="90" s="1"/>
  <c r="S158" i="90" a="1"/>
  <c r="S158" i="90" s="1"/>
  <c r="R156" i="90" a="1"/>
  <c r="R156" i="90" s="1"/>
  <c r="U154" i="90" a="1"/>
  <c r="U154" i="90" s="1"/>
  <c r="N161" i="90" a="1"/>
  <c r="N161" i="90" s="1"/>
  <c r="Q159" i="90" a="1"/>
  <c r="Q159" i="90" s="1"/>
  <c r="X157" i="90" a="1"/>
  <c r="X157" i="90" s="1"/>
  <c r="V153" i="90" a="1"/>
  <c r="V153" i="90" s="1"/>
  <c r="S160" i="90" a="1"/>
  <c r="S160" i="90" s="1"/>
  <c r="R158" i="90" a="1"/>
  <c r="R158" i="90" s="1"/>
  <c r="U156" i="90" a="1"/>
  <c r="U156" i="90" s="1"/>
  <c r="AB154" i="90" a="1"/>
  <c r="AB154" i="90" s="1"/>
  <c r="X161" i="90" a="1"/>
  <c r="X161" i="90" s="1"/>
  <c r="F155" i="90" a="1"/>
  <c r="F155" i="90" s="1"/>
  <c r="AR152" i="90" a="1"/>
  <c r="AR152" i="90" s="1"/>
  <c r="AE150" i="90" a="1"/>
  <c r="AE150" i="90" s="1"/>
  <c r="AD148" i="90" a="1"/>
  <c r="AD148" i="90" s="1"/>
  <c r="AG146" i="90" a="1"/>
  <c r="AG146" i="90" s="1"/>
  <c r="A146" i="90" a="1"/>
  <c r="A146" i="90" s="1"/>
  <c r="AB159" i="90" a="1"/>
  <c r="AB159" i="90" s="1"/>
  <c r="P156" i="90" a="1"/>
  <c r="P156" i="90" s="1"/>
  <c r="T149" i="90" a="1"/>
  <c r="T149" i="90" s="1"/>
  <c r="S147" i="90" a="1"/>
  <c r="S147" i="90" s="1"/>
  <c r="G159" i="90" a="1"/>
  <c r="G159" i="90" s="1"/>
  <c r="M155" i="90" a="1"/>
  <c r="M155" i="90" s="1"/>
  <c r="L153" i="90" a="1"/>
  <c r="L153" i="90" s="1"/>
  <c r="F150" i="90" a="1"/>
  <c r="F150" i="90" s="1"/>
  <c r="I148" i="90" a="1"/>
  <c r="I148" i="90" s="1"/>
  <c r="P146" i="90" a="1"/>
  <c r="P146" i="90" s="1"/>
  <c r="AR155" i="90" a="1"/>
  <c r="AR155" i="90" s="1"/>
  <c r="Z147" i="90" a="1"/>
  <c r="Z147" i="90" s="1"/>
  <c r="AC145" i="90" a="1"/>
  <c r="AC145" i="90" s="1"/>
  <c r="AR143" i="90" a="1"/>
  <c r="AR143" i="90" s="1"/>
  <c r="R149" i="90" a="1"/>
  <c r="R149" i="90" s="1"/>
  <c r="S146" i="90" a="1"/>
  <c r="S146" i="90" s="1"/>
  <c r="A143" i="90" a="1"/>
  <c r="A143" i="90" s="1"/>
  <c r="AB150" i="90" a="1"/>
  <c r="AB150" i="90" s="1"/>
  <c r="AE146" i="90" a="1"/>
  <c r="AE146" i="90" s="1"/>
  <c r="AG143" i="90" a="1"/>
  <c r="AG143" i="90" s="1"/>
  <c r="AF139" i="90" a="1"/>
  <c r="AF139" i="90" s="1"/>
  <c r="AE137" i="90" a="1"/>
  <c r="AE137" i="90" s="1"/>
  <c r="AD135" i="90" a="1"/>
  <c r="AD135" i="90" s="1"/>
  <c r="Z152" i="90" a="1"/>
  <c r="Z152" i="90" s="1"/>
  <c r="R146" i="90" a="1"/>
  <c r="R146" i="90" s="1"/>
  <c r="G142" i="90" a="1"/>
  <c r="G142" i="90" s="1"/>
  <c r="F140" i="90" a="1"/>
  <c r="F140" i="90" s="1"/>
  <c r="I138" i="90" a="1"/>
  <c r="I138" i="90" s="1"/>
  <c r="P136" i="90" a="1"/>
  <c r="P136" i="90" s="1"/>
  <c r="AR147" i="90" a="1"/>
  <c r="AR147" i="90" s="1"/>
  <c r="S145" i="90" a="1"/>
  <c r="S145" i="90" s="1"/>
  <c r="AF153" i="90" a="1"/>
  <c r="AF153" i="90" s="1"/>
  <c r="AF147" i="90" a="1"/>
  <c r="AF147" i="90" s="1"/>
  <c r="D152" i="90" a="1"/>
  <c r="D152" i="90" s="1"/>
  <c r="AG140" i="90" a="1"/>
  <c r="AG140" i="90" s="1"/>
  <c r="Z137" i="90" a="1"/>
  <c r="Z137" i="90" s="1"/>
  <c r="V133" i="90" a="1"/>
  <c r="V133" i="90" s="1"/>
  <c r="AF155" i="90" a="1"/>
  <c r="AF155" i="90" s="1"/>
  <c r="L135" i="90" a="1"/>
  <c r="L135" i="90" s="1"/>
  <c r="M134" i="90" a="1"/>
  <c r="M134" i="90" s="1"/>
  <c r="AD141" i="90" a="1"/>
  <c r="AD141" i="90" s="1"/>
  <c r="I160" i="90" a="1"/>
  <c r="I160" i="90" s="1"/>
  <c r="P158" i="90" a="1"/>
  <c r="P158" i="90" s="1"/>
  <c r="N154" i="90" a="1"/>
  <c r="N154" i="90" s="1"/>
  <c r="K161" i="90" a="1"/>
  <c r="K161" i="90" s="1"/>
  <c r="P160" i="90" a="1"/>
  <c r="P160" i="90" s="1"/>
  <c r="N156" i="90" a="1"/>
  <c r="N156" i="90" s="1"/>
  <c r="Q154" i="90" a="1"/>
  <c r="Q154" i="90" s="1"/>
  <c r="M159" i="90" a="1"/>
  <c r="M159" i="90" s="1"/>
  <c r="T157" i="90" a="1"/>
  <c r="T157" i="90" s="1"/>
  <c r="S155" i="90" a="1"/>
  <c r="S155" i="90" s="1"/>
  <c r="R153" i="90" a="1"/>
  <c r="R153" i="90" s="1"/>
  <c r="N158" i="90" a="1"/>
  <c r="N158" i="90" s="1"/>
  <c r="Q156" i="90" a="1"/>
  <c r="Q156" i="90" s="1"/>
  <c r="X154" i="90" a="1"/>
  <c r="X154" i="90" s="1"/>
  <c r="A161" i="90" a="1"/>
  <c r="A161" i="90" s="1"/>
  <c r="E154" i="90" a="1"/>
  <c r="E154" i="90" s="1"/>
  <c r="AD152" i="90" a="1"/>
  <c r="AD152" i="90" s="1"/>
  <c r="Z148" i="90" a="1"/>
  <c r="Z148" i="90" s="1"/>
  <c r="AC146" i="90" a="1"/>
  <c r="AC146" i="90" s="1"/>
  <c r="AR144" i="90" a="1"/>
  <c r="AR144" i="90" s="1"/>
  <c r="D144" i="90" a="1"/>
  <c r="D144" i="90" s="1"/>
  <c r="S159" i="90" a="1"/>
  <c r="S159" i="90" s="1"/>
  <c r="T151" i="90" a="1"/>
  <c r="T151" i="90" s="1"/>
  <c r="P149" i="90" a="1"/>
  <c r="P149" i="90" s="1"/>
  <c r="AG157" i="90" a="1"/>
  <c r="AG157" i="90" s="1"/>
  <c r="E155" i="90" a="1"/>
  <c r="E155" i="90" s="1"/>
  <c r="G153" i="90" a="1"/>
  <c r="G153" i="90" s="1"/>
  <c r="F151" i="90" a="1"/>
  <c r="F151" i="90" s="1"/>
  <c r="E148" i="90" a="1"/>
  <c r="E148" i="90" s="1"/>
  <c r="L146" i="90" a="1"/>
  <c r="L146" i="90" s="1"/>
  <c r="K144" i="90" a="1"/>
  <c r="K144" i="90" s="1"/>
  <c r="Q158" i="90" a="1"/>
  <c r="Q158" i="90" s="1"/>
  <c r="AB155" i="90" a="1"/>
  <c r="AB155" i="90" s="1"/>
  <c r="A152" i="90" a="1"/>
  <c r="A152" i="90" s="1"/>
  <c r="V147" i="90" a="1"/>
  <c r="V147" i="90" s="1"/>
  <c r="AF143" i="90" a="1"/>
  <c r="AF143" i="90" s="1"/>
  <c r="G154" i="90" a="1"/>
  <c r="G154" i="90" s="1"/>
  <c r="AG142" i="90" a="1"/>
  <c r="AG142" i="90" s="1"/>
  <c r="T150" i="90" a="1"/>
  <c r="T150" i="90" s="1"/>
  <c r="F146" i="90" a="1"/>
  <c r="F146" i="90" s="1"/>
  <c r="AB143" i="90" a="1"/>
  <c r="AB143" i="90" s="1"/>
  <c r="U141" i="90" a="1"/>
  <c r="U141" i="90" s="1"/>
  <c r="AB139" i="90" a="1"/>
  <c r="AB139" i="90" s="1"/>
  <c r="Q152" i="90" a="1"/>
  <c r="Q152" i="90" s="1"/>
  <c r="Q149" i="90" a="1"/>
  <c r="Q149" i="90" s="1"/>
  <c r="K146" i="90" a="1"/>
  <c r="K146" i="90" s="1"/>
  <c r="N143" i="90" a="1"/>
  <c r="N143" i="90" s="1"/>
  <c r="C142" i="90" a="1"/>
  <c r="C142" i="90" s="1"/>
  <c r="E138" i="90" a="1"/>
  <c r="E138" i="90" s="1"/>
  <c r="D161" i="90" a="1"/>
  <c r="D161" i="90" s="1"/>
  <c r="N151" i="90" a="1"/>
  <c r="N151" i="90" s="1"/>
  <c r="AB147" i="90" a="1"/>
  <c r="AB147" i="90" s="1"/>
  <c r="L145" i="90" a="1"/>
  <c r="L145" i="90" s="1"/>
  <c r="AC157" i="90" a="1"/>
  <c r="AC157" i="90" s="1"/>
  <c r="U153" i="90" a="1"/>
  <c r="U153" i="90" s="1"/>
  <c r="X147" i="90" a="1"/>
  <c r="X147" i="90" s="1"/>
  <c r="AD144" i="90" a="1"/>
  <c r="AD144" i="90" s="1"/>
  <c r="AB140" i="90" a="1"/>
  <c r="AB140" i="90" s="1"/>
  <c r="U137" i="90" a="1"/>
  <c r="U137" i="90" s="1"/>
  <c r="S135" i="90" a="1"/>
  <c r="S135" i="90" s="1"/>
  <c r="R133" i="90" a="1"/>
  <c r="R133" i="90" s="1"/>
  <c r="C148" i="90" a="1"/>
  <c r="C148" i="90" s="1"/>
  <c r="AB132" i="90" a="1"/>
  <c r="AB132" i="90" s="1"/>
  <c r="E160" i="90" a="1"/>
  <c r="E160" i="90" s="1"/>
  <c r="L158" i="90" a="1"/>
  <c r="L158" i="90" s="1"/>
  <c r="K156" i="90" a="1"/>
  <c r="K156" i="90" s="1"/>
  <c r="G161" i="90" a="1"/>
  <c r="G161" i="90" s="1"/>
  <c r="F159" i="90" a="1"/>
  <c r="F159" i="90" s="1"/>
  <c r="L160" i="90" a="1"/>
  <c r="L160" i="90" s="1"/>
  <c r="K158" i="90" a="1"/>
  <c r="K158" i="90" s="1"/>
  <c r="M154" i="90" a="1"/>
  <c r="M154" i="90" s="1"/>
  <c r="F161" i="90" a="1"/>
  <c r="F161" i="90" s="1"/>
  <c r="I159" i="90" a="1"/>
  <c r="I159" i="90" s="1"/>
  <c r="P157" i="90" a="1"/>
  <c r="P157" i="90" s="1"/>
  <c r="N153" i="90" a="1"/>
  <c r="N153" i="90" s="1"/>
  <c r="K160" i="90" a="1"/>
  <c r="K160" i="90" s="1"/>
  <c r="M156" i="90" a="1"/>
  <c r="M156" i="90" s="1"/>
  <c r="T154" i="90" a="1"/>
  <c r="T154" i="90" s="1"/>
  <c r="S152" i="90" a="1"/>
  <c r="S152" i="90" s="1"/>
  <c r="Z160" i="90" a="1"/>
  <c r="Z160" i="90" s="1"/>
  <c r="AC153" i="90" a="1"/>
  <c r="AC153" i="90" s="1"/>
  <c r="U152" i="90" a="1"/>
  <c r="U152" i="90" s="1"/>
  <c r="V148" i="90" a="1"/>
  <c r="V148" i="90" s="1"/>
  <c r="AF144" i="90" a="1"/>
  <c r="AF144" i="90" s="1"/>
  <c r="AE142" i="90" a="1"/>
  <c r="AE142" i="90" s="1"/>
  <c r="Z157" i="90" a="1"/>
  <c r="Z157" i="90" s="1"/>
  <c r="K151" i="90" a="1"/>
  <c r="K151" i="90" s="1"/>
  <c r="L149" i="90" a="1"/>
  <c r="L149" i="90" s="1"/>
  <c r="K147" i="90" a="1"/>
  <c r="K147" i="90" s="1"/>
  <c r="C154" i="90" a="1"/>
  <c r="C154" i="90" s="1"/>
  <c r="AD150" i="90" a="1"/>
  <c r="AD150" i="90" s="1"/>
  <c r="AG148" i="90" a="1"/>
  <c r="AG148" i="90" s="1"/>
  <c r="A148" i="90" a="1"/>
  <c r="A148" i="90" s="1"/>
  <c r="AC161" i="90" a="1"/>
  <c r="AC161" i="90" s="1"/>
  <c r="I158" i="90" a="1"/>
  <c r="I158" i="90" s="1"/>
  <c r="T155" i="90" a="1"/>
  <c r="T155" i="90" s="1"/>
  <c r="AG151" i="90" a="1"/>
  <c r="AG151" i="90" s="1"/>
  <c r="S149" i="90" a="1"/>
  <c r="S149" i="90" s="1"/>
  <c r="R147" i="90" a="1"/>
  <c r="R147" i="90" s="1"/>
  <c r="U145" i="90" a="1"/>
  <c r="U145" i="90" s="1"/>
  <c r="R152" i="90" a="1"/>
  <c r="R152" i="90" s="1"/>
  <c r="X142" i="90" a="1"/>
  <c r="X142" i="90" s="1"/>
  <c r="L150" i="90" a="1"/>
  <c r="L150" i="90" s="1"/>
  <c r="S143" i="90" a="1"/>
  <c r="S143" i="90" s="1"/>
  <c r="Q141" i="90" a="1"/>
  <c r="Q141" i="90" s="1"/>
  <c r="X139" i="90" a="1"/>
  <c r="X139" i="90" s="1"/>
  <c r="AD160" i="90" a="1"/>
  <c r="AD160" i="90" s="1"/>
  <c r="I149" i="90" a="1"/>
  <c r="I149" i="90" s="1"/>
  <c r="AF145" i="90" a="1"/>
  <c r="AF145" i="90" s="1"/>
  <c r="I143" i="90" a="1"/>
  <c r="I143" i="90" s="1"/>
  <c r="AD140" i="90" a="1"/>
  <c r="AD140" i="90" s="1"/>
  <c r="AG138" i="90" a="1"/>
  <c r="AG138" i="90" s="1"/>
  <c r="A138" i="90" a="1"/>
  <c r="A138" i="90" s="1"/>
  <c r="AF159" i="90" a="1"/>
  <c r="AF159" i="90" s="1"/>
  <c r="E151" i="90" a="1"/>
  <c r="E151" i="90" s="1"/>
  <c r="T147" i="90" a="1"/>
  <c r="T147" i="90" s="1"/>
  <c r="F145" i="90" a="1"/>
  <c r="F145" i="90" s="1"/>
  <c r="M157" i="90" a="1"/>
  <c r="M157" i="90" s="1"/>
  <c r="K153" i="90" a="1"/>
  <c r="K153" i="90" s="1"/>
  <c r="P147" i="90" a="1"/>
  <c r="P147" i="90" s="1"/>
  <c r="AD149" i="90" a="1"/>
  <c r="AD149" i="90" s="1"/>
  <c r="V143" i="90" a="1"/>
  <c r="V143" i="90" s="1"/>
  <c r="P137" i="90" a="1"/>
  <c r="P137" i="90" s="1"/>
  <c r="N133" i="90" a="1"/>
  <c r="N133" i="90" s="1"/>
  <c r="V144" i="90" a="1"/>
  <c r="V144" i="90" s="1"/>
  <c r="G133" i="90" a="1"/>
  <c r="G133" i="90" s="1"/>
  <c r="L132" i="90" a="1"/>
  <c r="L132" i="90" s="1"/>
  <c r="AG160" i="90" a="1"/>
  <c r="AG160" i="90" s="1"/>
  <c r="A160" i="90" a="1"/>
  <c r="A160" i="90" s="1"/>
  <c r="G156" i="90" a="1"/>
  <c r="G156" i="90" s="1"/>
  <c r="F154" i="90" a="1"/>
  <c r="F154" i="90" s="1"/>
  <c r="C161" i="90" a="1"/>
  <c r="C161" i="90" s="1"/>
  <c r="G158" i="90" a="1"/>
  <c r="G158" i="90" s="1"/>
  <c r="F156" i="90" a="1"/>
  <c r="F156" i="90" s="1"/>
  <c r="I154" i="90" a="1"/>
  <c r="I154" i="90" s="1"/>
  <c r="E159" i="90" a="1"/>
  <c r="E159" i="90" s="1"/>
  <c r="L157" i="90" a="1"/>
  <c r="L157" i="90" s="1"/>
  <c r="K155" i="90" a="1"/>
  <c r="K155" i="90" s="1"/>
  <c r="G160" i="90" a="1"/>
  <c r="G160" i="90" s="1"/>
  <c r="F158" i="90" a="1"/>
  <c r="F158" i="90" s="1"/>
  <c r="I156" i="90" a="1"/>
  <c r="I156" i="90" s="1"/>
  <c r="P154" i="90" a="1"/>
  <c r="P154" i="90" s="1"/>
  <c r="AE159" i="90" a="1"/>
  <c r="AE159" i="90" s="1"/>
  <c r="X153" i="90" a="1"/>
  <c r="X153" i="90" s="1"/>
  <c r="L152" i="90" a="1"/>
  <c r="L152" i="90" s="1"/>
  <c r="S150" i="90" a="1"/>
  <c r="S150" i="90" s="1"/>
  <c r="R148" i="90" a="1"/>
  <c r="R148" i="90" s="1"/>
  <c r="U146" i="90" a="1"/>
  <c r="U146" i="90" s="1"/>
  <c r="AB144" i="90" a="1"/>
  <c r="AB144" i="90" s="1"/>
  <c r="R157" i="90" a="1"/>
  <c r="R157" i="90" s="1"/>
  <c r="S154" i="90" a="1"/>
  <c r="S154" i="90" s="1"/>
  <c r="G147" i="90" a="1"/>
  <c r="G147" i="90" s="1"/>
  <c r="Q157" i="90" a="1"/>
  <c r="Q157" i="90" s="1"/>
  <c r="AR153" i="90" a="1"/>
  <c r="AR153" i="90" s="1"/>
  <c r="AC152" i="90" a="1"/>
  <c r="AC152" i="90" s="1"/>
  <c r="Z150" i="90" a="1"/>
  <c r="Z150" i="90" s="1"/>
  <c r="AC148" i="90" a="1"/>
  <c r="AC148" i="90" s="1"/>
  <c r="AR146" i="90" a="1"/>
  <c r="AR146" i="90" s="1"/>
  <c r="D146" i="90" a="1"/>
  <c r="D146" i="90" s="1"/>
  <c r="T161" i="90" a="1"/>
  <c r="T161" i="90" s="1"/>
  <c r="A158" i="90" a="1"/>
  <c r="A158" i="90" s="1"/>
  <c r="L155" i="90" a="1"/>
  <c r="L155" i="90" s="1"/>
  <c r="AB151" i="90" a="1"/>
  <c r="AB151" i="90" s="1"/>
  <c r="N147" i="90" a="1"/>
  <c r="N147" i="90" s="1"/>
  <c r="Q145" i="90" a="1"/>
  <c r="Q145" i="90" s="1"/>
  <c r="T159" i="90" a="1"/>
  <c r="T159" i="90" s="1"/>
  <c r="I152" i="90" a="1"/>
  <c r="I152" i="90" s="1"/>
  <c r="AF148" i="90" a="1"/>
  <c r="AF148" i="90" s="1"/>
  <c r="T142" i="90" a="1"/>
  <c r="T142" i="90" s="1"/>
  <c r="I155" i="90" a="1"/>
  <c r="I155" i="90" s="1"/>
  <c r="D150" i="90" a="1"/>
  <c r="D150" i="90" s="1"/>
  <c r="T145" i="90" a="1"/>
  <c r="T145" i="90" s="1"/>
  <c r="M141" i="90" a="1"/>
  <c r="M141" i="90" s="1"/>
  <c r="T139" i="90" a="1"/>
  <c r="T139" i="90" s="1"/>
  <c r="S137" i="90" a="1"/>
  <c r="S137" i="90" s="1"/>
  <c r="L159" i="90" a="1"/>
  <c r="L159" i="90" s="1"/>
  <c r="AR151" i="90" a="1"/>
  <c r="AR151" i="90" s="1"/>
  <c r="A149" i="90" a="1"/>
  <c r="A149" i="90" s="1"/>
  <c r="Z145" i="90" a="1"/>
  <c r="Z145" i="90" s="1"/>
  <c r="AF142" i="90" a="1"/>
  <c r="AF142" i="90" s="1"/>
  <c r="Z140" i="90" a="1"/>
  <c r="Z140" i="90" s="1"/>
  <c r="AC138" i="90" a="1"/>
  <c r="AC138" i="90" s="1"/>
  <c r="AR136" i="90" a="1"/>
  <c r="AR136" i="90" s="1"/>
  <c r="U157" i="90" a="1"/>
  <c r="U157" i="90" s="1"/>
  <c r="P153" i="90" a="1"/>
  <c r="P153" i="90" s="1"/>
  <c r="AG150" i="90" a="1"/>
  <c r="AG150" i="90" s="1"/>
  <c r="L147" i="90" a="1"/>
  <c r="L147" i="90" s="1"/>
  <c r="M144" i="90" a="1"/>
  <c r="M144" i="90" s="1"/>
  <c r="AR156" i="90" a="1"/>
  <c r="AR156" i="90" s="1"/>
  <c r="AB152" i="90" a="1"/>
  <c r="AB152" i="90" s="1"/>
  <c r="AN178" i="90"/>
  <c r="AN209" i="90" s="1"/>
  <c r="AQ174" i="90"/>
  <c r="AQ205" i="90" s="1"/>
  <c r="AO184" i="90"/>
  <c r="AO215" i="90" s="1"/>
  <c r="AQ190" i="90"/>
  <c r="AQ221" i="90" s="1"/>
  <c r="AQ175" i="90"/>
  <c r="AQ206" i="90" s="1"/>
  <c r="AQ182" i="90"/>
  <c r="AQ213" i="90" s="1"/>
  <c r="AN184" i="90"/>
  <c r="AN215" i="90" s="1"/>
  <c r="AP184" i="90"/>
  <c r="AP215" i="90" s="1"/>
  <c r="AN191" i="90"/>
  <c r="AN222" i="90" s="1"/>
  <c r="S136" i="90" a="1"/>
  <c r="S136" i="90" s="1"/>
  <c r="Y134" i="90" a="1"/>
  <c r="Y134" i="90" s="1"/>
  <c r="H147" i="90" a="1"/>
  <c r="H147" i="90" s="1"/>
  <c r="L137" i="90" a="1"/>
  <c r="L137" i="90" s="1"/>
  <c r="T138" i="90" a="1"/>
  <c r="T138" i="90" s="1"/>
  <c r="AA139" i="90" a="1"/>
  <c r="AA139" i="90" s="1"/>
  <c r="N142" i="90" a="1"/>
  <c r="N142" i="90" s="1"/>
  <c r="AB145" i="90" a="1"/>
  <c r="AB145" i="90" s="1"/>
  <c r="M152" i="90" a="1"/>
  <c r="M152" i="90" s="1"/>
  <c r="L133" i="90" a="1"/>
  <c r="L133" i="90" s="1"/>
  <c r="E135" i="90" a="1"/>
  <c r="E135" i="90" s="1"/>
  <c r="K136" i="90" a="1"/>
  <c r="K136" i="90" s="1"/>
  <c r="I140" i="90" a="1"/>
  <c r="I140" i="90" s="1"/>
  <c r="R143" i="90" a="1"/>
  <c r="R143" i="90" s="1"/>
  <c r="U158" i="90" a="1"/>
  <c r="U158" i="90" s="1"/>
  <c r="F144" i="90" a="1"/>
  <c r="F144" i="90" s="1"/>
  <c r="X145" i="90" a="1"/>
  <c r="X145" i="90" s="1"/>
  <c r="V134" i="90" a="1"/>
  <c r="V134" i="90" s="1"/>
  <c r="F138" i="90" a="1"/>
  <c r="F138" i="90" s="1"/>
  <c r="M139" i="90" a="1"/>
  <c r="M139" i="90" s="1"/>
  <c r="A144" i="90" a="1"/>
  <c r="A144" i="90" s="1"/>
  <c r="A155" i="90" a="1"/>
  <c r="A155" i="90" s="1"/>
  <c r="Z139" i="90" a="1"/>
  <c r="Z139" i="90" s="1"/>
  <c r="AB137" i="90" a="1"/>
  <c r="AB137" i="90" s="1"/>
  <c r="AD132" i="90" a="1"/>
  <c r="AD132" i="90" s="1"/>
  <c r="A133" i="90" a="1"/>
  <c r="A133" i="90" s="1"/>
  <c r="AG133" i="90" a="1"/>
  <c r="AG133" i="90" s="1"/>
  <c r="AR135" i="90" a="1"/>
  <c r="AR135" i="90" s="1"/>
  <c r="AD137" i="90" a="1"/>
  <c r="AD137" i="90" s="1"/>
  <c r="A147" i="90" a="1"/>
  <c r="A147" i="90" s="1"/>
  <c r="X132" i="90" a="1"/>
  <c r="X132" i="90" s="1"/>
  <c r="R144" i="90" a="1"/>
  <c r="R144" i="90" s="1"/>
  <c r="X135" i="90" a="1"/>
  <c r="X135" i="90" s="1"/>
  <c r="K134" i="90" a="1"/>
  <c r="K134" i="90" s="1"/>
  <c r="O132" i="90" a="1"/>
  <c r="O132" i="90" s="1"/>
  <c r="P134" i="90" a="1"/>
  <c r="P134" i="90" s="1"/>
  <c r="M136" i="90" a="1"/>
  <c r="M136" i="90" s="1"/>
  <c r="AD139" i="90" a="1"/>
  <c r="AD139" i="90" s="1"/>
  <c r="U143" i="90" a="1"/>
  <c r="U143" i="90" s="1"/>
  <c r="AR159" i="90" a="1"/>
  <c r="AR159" i="90" s="1"/>
  <c r="X140" i="90" a="1"/>
  <c r="X140" i="90" s="1"/>
  <c r="K135" i="90" a="1"/>
  <c r="K135" i="90" s="1"/>
  <c r="Q140" i="90" a="1"/>
  <c r="Q140" i="90" s="1"/>
  <c r="Q155" i="90" a="1"/>
  <c r="Q155" i="90" s="1"/>
  <c r="AR145" i="90" a="1"/>
  <c r="AR145" i="90" s="1"/>
  <c r="T136" i="90" a="1"/>
  <c r="T136" i="90" s="1"/>
  <c r="B144" i="90" a="1"/>
  <c r="B144" i="90" s="1"/>
  <c r="C137" i="90" a="1"/>
  <c r="C137" i="90" s="1"/>
  <c r="C144" i="90" a="1"/>
  <c r="C144" i="90" s="1"/>
  <c r="F143" i="90" a="1"/>
  <c r="F143" i="90" s="1"/>
  <c r="A145" i="90" a="1"/>
  <c r="A145" i="90" s="1"/>
  <c r="X152" i="90" a="1"/>
  <c r="X152" i="90" s="1"/>
  <c r="T146" i="90" a="1"/>
  <c r="T146" i="90" s="1"/>
  <c r="Q153" i="90" a="1"/>
  <c r="Q153" i="90" s="1"/>
  <c r="X149" i="90" a="1"/>
  <c r="X149" i="90" s="1"/>
  <c r="L144" i="90" a="1"/>
  <c r="L144" i="90" s="1"/>
  <c r="G151" i="90" a="1"/>
  <c r="G151" i="90" s="1"/>
  <c r="AE152" i="90" a="1"/>
  <c r="AE152" i="90" s="1"/>
  <c r="U159" i="90" a="1"/>
  <c r="U159" i="90" s="1"/>
  <c r="V154" i="90" a="1"/>
  <c r="V154" i="90" s="1"/>
  <c r="AH186" i="90"/>
  <c r="AH217" i="90" s="1"/>
  <c r="AJ174" i="90"/>
  <c r="AJ205" i="90" s="1"/>
  <c r="AJ175" i="90"/>
  <c r="AJ206" i="90" s="1"/>
  <c r="AI192" i="90"/>
  <c r="AI223" i="90" s="1"/>
  <c r="AO170" i="90"/>
  <c r="AO201" i="90" s="1"/>
  <c r="AJ165" i="90"/>
  <c r="AJ196" i="90" s="1"/>
  <c r="AQ171" i="90"/>
  <c r="AQ202" i="90" s="1"/>
  <c r="AK164" i="90"/>
  <c r="AK195" i="90" s="1"/>
  <c r="AH170" i="90"/>
  <c r="AH201" i="90" s="1"/>
  <c r="AK181" i="90"/>
  <c r="AK212" i="90" s="1"/>
  <c r="AK169" i="90"/>
  <c r="AK200" i="90" s="1"/>
  <c r="AK172" i="90"/>
  <c r="AK203" i="90" s="1"/>
  <c r="AL178" i="90"/>
  <c r="AL209" i="90" s="1"/>
  <c r="AM184" i="90"/>
  <c r="AM215" i="90" s="1"/>
  <c r="AM182" i="90"/>
  <c r="AM213" i="90" s="1"/>
  <c r="AK190" i="90"/>
  <c r="AK221" i="90" s="1"/>
  <c r="AM187" i="90"/>
  <c r="AM218" i="90" s="1"/>
  <c r="AK175" i="90"/>
  <c r="AK206" i="90" s="1"/>
  <c r="AT227" i="90"/>
  <c r="AQ184" i="90"/>
  <c r="AQ215" i="90" s="1"/>
  <c r="AQ177" i="90"/>
  <c r="AQ208" i="90" s="1"/>
  <c r="AO186" i="90"/>
  <c r="AO217" i="90" s="1"/>
  <c r="AN174" i="90"/>
  <c r="AN205" i="90" s="1"/>
  <c r="AN177" i="90"/>
  <c r="AN208" i="90" s="1"/>
  <c r="AQ185" i="90"/>
  <c r="AQ216" i="90" s="1"/>
  <c r="AN190" i="90"/>
  <c r="AN221" i="90" s="1"/>
  <c r="AQ186" i="90"/>
  <c r="AQ217" i="90" s="1"/>
  <c r="AP190" i="90"/>
  <c r="AP221" i="90" s="1"/>
  <c r="H138" i="90" a="1"/>
  <c r="H138" i="90" s="1"/>
  <c r="AF135" i="90" a="1"/>
  <c r="AF135" i="90" s="1"/>
  <c r="D151" i="90" a="1"/>
  <c r="D151" i="90" s="1"/>
  <c r="AG137" i="90" a="1"/>
  <c r="AG137" i="90" s="1"/>
  <c r="R134" i="90" a="1"/>
  <c r="R134" i="90" s="1"/>
  <c r="Z138" i="90" a="1"/>
  <c r="Z138" i="90" s="1"/>
  <c r="AG139" i="90" a="1"/>
  <c r="AG139" i="90" s="1"/>
  <c r="U142" i="90" a="1"/>
  <c r="U142" i="90" s="1"/>
  <c r="C146" i="90" a="1"/>
  <c r="C146" i="90" s="1"/>
  <c r="O153" i="90" a="1"/>
  <c r="O153" i="90" s="1"/>
  <c r="P133" i="90" a="1"/>
  <c r="P133" i="90" s="1"/>
  <c r="I135" i="90" a="1"/>
  <c r="I135" i="90" s="1"/>
  <c r="B137" i="90" a="1"/>
  <c r="B137" i="90" s="1"/>
  <c r="O140" i="90" a="1"/>
  <c r="O140" i="90" s="1"/>
  <c r="Z143" i="90" a="1"/>
  <c r="Z143" i="90" s="1"/>
  <c r="P132" i="90" a="1"/>
  <c r="P132" i="90" s="1"/>
  <c r="Y147" i="90" a="1"/>
  <c r="Y147" i="90" s="1"/>
  <c r="N149" i="90" a="1"/>
  <c r="N149" i="90" s="1"/>
  <c r="AD134" i="90" a="1"/>
  <c r="AD134" i="90" s="1"/>
  <c r="K138" i="90" a="1"/>
  <c r="K138" i="90" s="1"/>
  <c r="R139" i="90" a="1"/>
  <c r="R139" i="90" s="1"/>
  <c r="AB141" i="90" a="1"/>
  <c r="AB141" i="90" s="1"/>
  <c r="X159" i="90" a="1"/>
  <c r="X159" i="90" s="1"/>
  <c r="D141" i="90" a="1"/>
  <c r="D141" i="90" s="1"/>
  <c r="Z142" i="90" a="1"/>
  <c r="Z142" i="90" s="1"/>
  <c r="C134" i="90" a="1"/>
  <c r="C134" i="90" s="1"/>
  <c r="E133" i="90" a="1"/>
  <c r="E133" i="90" s="1"/>
  <c r="B135" i="90" a="1"/>
  <c r="B135" i="90" s="1"/>
  <c r="C136" i="90" a="1"/>
  <c r="C136" i="90" s="1"/>
  <c r="E140" i="90" a="1"/>
  <c r="E140" i="90" s="1"/>
  <c r="Q142" i="90" a="1"/>
  <c r="Q142" i="90" s="1"/>
  <c r="Q147" i="90" a="1"/>
  <c r="Q147" i="90" s="1"/>
  <c r="E134" i="90" a="1"/>
  <c r="E134" i="90" s="1"/>
  <c r="AA146" i="90" a="1"/>
  <c r="AA146" i="90" s="1"/>
  <c r="S134" i="90" a="1"/>
  <c r="S134" i="90" s="1"/>
  <c r="S132" i="90" a="1"/>
  <c r="S132" i="90" s="1"/>
  <c r="T134" i="90" a="1"/>
  <c r="T134" i="90" s="1"/>
  <c r="R136" i="90" a="1"/>
  <c r="R136" i="90" s="1"/>
  <c r="AB138" i="90" a="1"/>
  <c r="AB138" i="90" s="1"/>
  <c r="C141" i="90" a="1"/>
  <c r="C141" i="90" s="1"/>
  <c r="AD143" i="90" a="1"/>
  <c r="AD143" i="90" s="1"/>
  <c r="AG134" i="90" a="1"/>
  <c r="AG134" i="90" s="1"/>
  <c r="I132" i="90" a="1"/>
  <c r="I132" i="90" s="1"/>
  <c r="AA135" i="90" a="1"/>
  <c r="AA135" i="90" s="1"/>
  <c r="AR140" i="90" a="1"/>
  <c r="AR140" i="90" s="1"/>
  <c r="P161" i="90" a="1"/>
  <c r="P161" i="90" s="1"/>
  <c r="AD146" i="90" a="1"/>
  <c r="AD146" i="90" s="1"/>
  <c r="AB136" i="90" a="1"/>
  <c r="AB136" i="90" s="1"/>
  <c r="AG144" i="90" a="1"/>
  <c r="AG144" i="90" s="1"/>
  <c r="K137" i="90" a="1"/>
  <c r="K137" i="90" s="1"/>
  <c r="U144" i="90" a="1"/>
  <c r="U144" i="90" s="1"/>
  <c r="X143" i="90" a="1"/>
  <c r="X143" i="90" s="1"/>
  <c r="I145" i="90" a="1"/>
  <c r="I145" i="90" s="1"/>
  <c r="A153" i="90" a="1"/>
  <c r="A153" i="90" s="1"/>
  <c r="AB146" i="90" a="1"/>
  <c r="AB146" i="90" s="1"/>
  <c r="AB153" i="90" a="1"/>
  <c r="AB153" i="90" s="1"/>
  <c r="AF149" i="90" a="1"/>
  <c r="AF149" i="90" s="1"/>
  <c r="T144" i="90" a="1"/>
  <c r="T144" i="90" s="1"/>
  <c r="U151" i="90" a="1"/>
  <c r="U151" i="90" s="1"/>
  <c r="H154" i="90" a="1"/>
  <c r="H154" i="90" s="1"/>
  <c r="AE160" i="90" a="1"/>
  <c r="AE160" i="90" s="1"/>
  <c r="AC159" i="90" a="1"/>
  <c r="AC159" i="90" s="1"/>
  <c r="AE158" i="90" a="1"/>
  <c r="AE158" i="90" s="1"/>
  <c r="AD154" i="90" a="1"/>
  <c r="AD154" i="90" s="1"/>
  <c r="AJ170" i="90"/>
  <c r="AJ201" i="90" s="1"/>
  <c r="AH191" i="90"/>
  <c r="AH222" i="90" s="1"/>
  <c r="AH184" i="90"/>
  <c r="AH215" i="90" s="1"/>
  <c r="AQ164" i="90"/>
  <c r="AQ195" i="90" s="1"/>
  <c r="AJ179" i="90"/>
  <c r="AJ210" i="90" s="1"/>
  <c r="AJ166" i="90"/>
  <c r="AJ197" i="90" s="1"/>
  <c r="AJ187" i="90"/>
  <c r="AJ218" i="90" s="1"/>
  <c r="AJ181" i="90"/>
  <c r="AJ212" i="90" s="1"/>
  <c r="AH178" i="90"/>
  <c r="AH209" i="90" s="1"/>
  <c r="AI178" i="90"/>
  <c r="AI209" i="90" s="1"/>
  <c r="AH179" i="90"/>
  <c r="AH210" i="90" s="1"/>
  <c r="AI186" i="90"/>
  <c r="AI217" i="90" s="1"/>
  <c r="AH185" i="90"/>
  <c r="AH216" i="90" s="1"/>
  <c r="AK180" i="90"/>
  <c r="AK211" i="90" s="1"/>
  <c r="AI170" i="90"/>
  <c r="AI201" i="90" s="1"/>
  <c r="AQ165" i="90"/>
  <c r="AQ196" i="90" s="1"/>
  <c r="AK171" i="90"/>
  <c r="AK202" i="90" s="1"/>
  <c r="Y148" i="90" a="1"/>
  <c r="Y148" i="90" s="1"/>
  <c r="Y138" i="90" a="1"/>
  <c r="Y138" i="90" s="1"/>
  <c r="Y150" i="90" a="1"/>
  <c r="Y150" i="90" s="1"/>
  <c r="Y160" i="90" a="1"/>
  <c r="Y160" i="90" s="1"/>
  <c r="Y159" i="90" a="1"/>
  <c r="Y159" i="90" s="1"/>
  <c r="Y151" i="90" a="1"/>
  <c r="Y151" i="90" s="1"/>
  <c r="Y158" i="90" a="1"/>
  <c r="Y158" i="90" s="1"/>
  <c r="Y141" i="90" a="1"/>
  <c r="Y141" i="90" s="1"/>
  <c r="Y149" i="90" a="1"/>
  <c r="Y149" i="90" s="1"/>
  <c r="Y145" i="90" a="1"/>
  <c r="Y145" i="90" s="1"/>
  <c r="Y161" i="90" a="1"/>
  <c r="Y161" i="90" s="1"/>
  <c r="Y146" i="90" a="1"/>
  <c r="Y146" i="90" s="1"/>
  <c r="Y157" i="90" a="1"/>
  <c r="Y157" i="90" s="1"/>
  <c r="Y155" i="90" a="1"/>
  <c r="Y155" i="90" s="1"/>
  <c r="AQ169" i="90"/>
  <c r="AQ200" i="90" s="1"/>
  <c r="AK182" i="90"/>
  <c r="AK213" i="90" s="1"/>
  <c r="AL171" i="90"/>
  <c r="AL202" i="90" s="1"/>
  <c r="AK173" i="90"/>
  <c r="AK204" i="90" s="1"/>
  <c r="AM180" i="90"/>
  <c r="AM211" i="90" s="1"/>
  <c r="AK186" i="90"/>
  <c r="AK217" i="90" s="1"/>
  <c r="AL186" i="90"/>
  <c r="AL217" i="90" s="1"/>
  <c r="AL192" i="90"/>
  <c r="AL223" i="90" s="1"/>
  <c r="AK191" i="90"/>
  <c r="AK222" i="90" s="1"/>
  <c r="AO171" i="90"/>
  <c r="AO202" i="90" s="1"/>
  <c r="AN183" i="90"/>
  <c r="AN214" i="90" s="1"/>
  <c r="AQ170" i="90"/>
  <c r="AQ201" i="90" s="1"/>
  <c r="AL165" i="90"/>
  <c r="AL196" i="90" s="1"/>
  <c r="AP186" i="90"/>
  <c r="AP217" i="90" s="1"/>
  <c r="AO180" i="90"/>
  <c r="AO211" i="90" s="1"/>
  <c r="AP173" i="90"/>
  <c r="AP204" i="90" s="1"/>
  <c r="AO176" i="90"/>
  <c r="AO207" i="90" s="1"/>
  <c r="AO179" i="90"/>
  <c r="AO210" i="90" s="1"/>
  <c r="AN187" i="90"/>
  <c r="AN218" i="90" s="1"/>
  <c r="AP181" i="90"/>
  <c r="AP212" i="90" s="1"/>
  <c r="AN188" i="90"/>
  <c r="AN219" i="90" s="1"/>
  <c r="AQ192" i="90"/>
  <c r="AQ223" i="90" s="1"/>
  <c r="AD138" i="90" a="1"/>
  <c r="AD138" i="90" s="1"/>
  <c r="N136" i="90" a="1"/>
  <c r="N136" i="90" s="1"/>
  <c r="F160" i="90" a="1"/>
  <c r="F160" i="90" s="1"/>
  <c r="H140" i="90" a="1"/>
  <c r="H140" i="90" s="1"/>
  <c r="Z134" i="90" a="1"/>
  <c r="Z134" i="90" s="1"/>
  <c r="AE138" i="90" a="1"/>
  <c r="AE138" i="90" s="1"/>
  <c r="F141" i="90" a="1"/>
  <c r="F141" i="90" s="1"/>
  <c r="C143" i="90" a="1"/>
  <c r="C143" i="90" s="1"/>
  <c r="I147" i="90" a="1"/>
  <c r="I147" i="90" s="1"/>
  <c r="AE154" i="90" a="1"/>
  <c r="AE154" i="90" s="1"/>
  <c r="T133" i="90" a="1"/>
  <c r="T133" i="90" s="1"/>
  <c r="M135" i="90" a="1"/>
  <c r="M135" i="90" s="1"/>
  <c r="H137" i="90" a="1"/>
  <c r="H137" i="90" s="1"/>
  <c r="T140" i="90" a="1"/>
  <c r="T140" i="90" s="1"/>
  <c r="P145" i="90" a="1"/>
  <c r="P145" i="90" s="1"/>
  <c r="AR132" i="90" a="1"/>
  <c r="AR132" i="90" s="1"/>
  <c r="AE151" i="90" a="1"/>
  <c r="AE151" i="90" s="1"/>
  <c r="Q161" i="90" a="1"/>
  <c r="Q161" i="90" s="1"/>
  <c r="F136" i="90" a="1"/>
  <c r="F136" i="90" s="1"/>
  <c r="P138" i="90" a="1"/>
  <c r="P138" i="90" s="1"/>
  <c r="AR141" i="90" a="1"/>
  <c r="AR141" i="90" s="1"/>
  <c r="D145" i="90" a="1"/>
  <c r="D145" i="90" s="1"/>
  <c r="T132" i="90" a="1"/>
  <c r="T132" i="90" s="1"/>
  <c r="AE141" i="90" a="1"/>
  <c r="AE141" i="90" s="1"/>
  <c r="L151" i="90" a="1"/>
  <c r="L151" i="90" s="1"/>
  <c r="O134" i="90" a="1"/>
  <c r="O134" i="90" s="1"/>
  <c r="I133" i="90" a="1"/>
  <c r="I133" i="90" s="1"/>
  <c r="F135" i="90" a="1"/>
  <c r="F135" i="90" s="1"/>
  <c r="L136" i="90" a="1"/>
  <c r="L136" i="90" s="1"/>
  <c r="K140" i="90" a="1"/>
  <c r="K140" i="90" s="1"/>
  <c r="AD142" i="90" a="1"/>
  <c r="AD142" i="90" s="1"/>
  <c r="AC149" i="90" a="1"/>
  <c r="AC149" i="90" s="1"/>
  <c r="Y136" i="90" a="1"/>
  <c r="Y136" i="90" s="1"/>
  <c r="AF150" i="90" a="1"/>
  <c r="AF150" i="90" s="1"/>
  <c r="Q137" i="90" a="1"/>
  <c r="Q137" i="90" s="1"/>
  <c r="X134" i="90" a="1"/>
  <c r="X134" i="90" s="1"/>
  <c r="AR138" i="90" a="1"/>
  <c r="AR138" i="90" s="1"/>
  <c r="H141" i="90" a="1"/>
  <c r="H141" i="90" s="1"/>
  <c r="E144" i="90" a="1"/>
  <c r="E144" i="90" s="1"/>
  <c r="S138" i="90" a="1"/>
  <c r="S138" i="90" s="1"/>
  <c r="AC132" i="90" a="1"/>
  <c r="AC132" i="90" s="1"/>
  <c r="D136" i="90" a="1"/>
  <c r="D136" i="90" s="1"/>
  <c r="F142" i="90" a="1"/>
  <c r="F142" i="90" s="1"/>
  <c r="E150" i="90" a="1"/>
  <c r="E150" i="90" s="1"/>
  <c r="A150" i="90" a="1"/>
  <c r="A150" i="90" s="1"/>
  <c r="M138" i="90" a="1"/>
  <c r="M138" i="90" s="1"/>
  <c r="G148" i="90" a="1"/>
  <c r="G148" i="90" s="1"/>
  <c r="D139" i="90" a="1"/>
  <c r="D139" i="90" s="1"/>
  <c r="E147" i="90" a="1"/>
  <c r="E147" i="90" s="1"/>
  <c r="Z146" i="90" a="1"/>
  <c r="Z146" i="90" s="1"/>
  <c r="AG145" i="90" a="1"/>
  <c r="AG145" i="90" s="1"/>
  <c r="G157" i="90" a="1"/>
  <c r="G157" i="90" s="1"/>
  <c r="M148" i="90" a="1"/>
  <c r="M148" i="90" s="1"/>
  <c r="U155" i="90" a="1"/>
  <c r="U155" i="90" s="1"/>
  <c r="B152" i="90" a="1"/>
  <c r="B152" i="90" s="1"/>
  <c r="E146" i="90" a="1"/>
  <c r="E146" i="90" s="1"/>
  <c r="C153" i="90" a="1"/>
  <c r="C153" i="90" s="1"/>
  <c r="AF154" i="90" a="1"/>
  <c r="AF154" i="90" s="1"/>
  <c r="Z153" i="90" a="1"/>
  <c r="Z153" i="90" s="1"/>
  <c r="R161" i="90" a="1"/>
  <c r="R161" i="90" s="1"/>
  <c r="X160" i="90" a="1"/>
  <c r="X160" i="90" s="1"/>
  <c r="F29" i="81"/>
  <c r="AH227" i="90" l="1"/>
  <c r="AI227" i="90"/>
  <c r="AM227" i="90"/>
  <c r="AL227" i="90"/>
  <c r="AQ227" i="90"/>
  <c r="AN227" i="90"/>
  <c r="AJ227" i="90"/>
  <c r="AK227" i="90"/>
  <c r="AG176" i="90"/>
  <c r="AG207" i="90" s="1"/>
  <c r="F191" i="90"/>
  <c r="F222" i="90" s="1"/>
  <c r="Q173" i="90"/>
  <c r="Q204" i="90" s="1"/>
  <c r="K166" i="90"/>
  <c r="K197" i="90" s="1"/>
  <c r="Y165" i="90"/>
  <c r="Y196" i="90" s="1"/>
  <c r="AR184" i="90"/>
  <c r="AR215" i="90" s="1"/>
  <c r="X170" i="90"/>
  <c r="X201" i="90" s="1"/>
  <c r="AB171" i="90"/>
  <c r="AB202" i="90" s="1"/>
  <c r="S186" i="90"/>
  <c r="S217" i="90" s="1"/>
  <c r="T180" i="90"/>
  <c r="T211" i="90" s="1"/>
  <c r="Q179" i="90"/>
  <c r="Q210" i="90" s="1"/>
  <c r="G176" i="90"/>
  <c r="G207" i="90" s="1"/>
  <c r="AD190" i="90"/>
  <c r="AD221" i="90" s="1"/>
  <c r="G174" i="90"/>
  <c r="G205" i="90" s="1"/>
  <c r="AA180" i="90"/>
  <c r="AA211" i="90" s="1"/>
  <c r="R163" i="90"/>
  <c r="R194" i="90" s="1"/>
  <c r="N166" i="90"/>
  <c r="N197" i="90" s="1"/>
  <c r="H174" i="90"/>
  <c r="H205" i="90" s="1"/>
  <c r="W165" i="90"/>
  <c r="W196" i="90" s="1"/>
  <c r="J185" i="90"/>
  <c r="J216" i="90" s="1"/>
  <c r="F168" i="90"/>
  <c r="F199" i="90" s="1"/>
  <c r="Z177" i="90"/>
  <c r="Z208" i="90" s="1"/>
  <c r="AE185" i="90"/>
  <c r="AE216" i="90" s="1"/>
  <c r="A184" i="90"/>
  <c r="A215" i="90" s="1"/>
  <c r="Z169" i="90"/>
  <c r="Z200" i="90" s="1"/>
  <c r="X176" i="90"/>
  <c r="X207" i="90" s="1"/>
  <c r="Q188" i="90"/>
  <c r="Q219" i="90" s="1"/>
  <c r="A169" i="90"/>
  <c r="A200" i="90" s="1"/>
  <c r="L189" i="90"/>
  <c r="L220" i="90" s="1"/>
  <c r="T188" i="90"/>
  <c r="T219" i="90" s="1"/>
  <c r="AB181" i="90"/>
  <c r="AB212" i="90" s="1"/>
  <c r="T189" i="90"/>
  <c r="T220" i="90" s="1"/>
  <c r="F164" i="90"/>
  <c r="F195" i="90" s="1"/>
  <c r="N179" i="90"/>
  <c r="N210" i="90" s="1"/>
  <c r="AA174" i="90"/>
  <c r="AA205" i="90" s="1"/>
  <c r="AE170" i="90"/>
  <c r="AE201" i="90" s="1"/>
  <c r="AS167" i="90"/>
  <c r="AS198" i="90" s="1"/>
  <c r="AA183" i="90"/>
  <c r="AA214" i="90" s="1"/>
  <c r="K190" i="90"/>
  <c r="K221" i="90" s="1"/>
  <c r="AA169" i="90"/>
  <c r="AA200" i="90" s="1"/>
  <c r="AE165" i="90"/>
  <c r="AE196" i="90" s="1"/>
  <c r="W183" i="90"/>
  <c r="W214" i="90" s="1"/>
  <c r="J180" i="90"/>
  <c r="J211" i="90" s="1"/>
  <c r="H173" i="90"/>
  <c r="H204" i="90" s="1"/>
  <c r="AF172" i="90"/>
  <c r="AF203" i="90" s="1"/>
  <c r="E178" i="90"/>
  <c r="E209" i="90" s="1"/>
  <c r="Y167" i="90"/>
  <c r="Y198" i="90" s="1"/>
  <c r="AE182" i="90"/>
  <c r="AE213" i="90" s="1"/>
  <c r="I178" i="90"/>
  <c r="I209" i="90" s="1"/>
  <c r="AD169" i="90"/>
  <c r="AD200" i="90" s="1"/>
  <c r="Y192" i="90"/>
  <c r="Y223" i="90" s="1"/>
  <c r="Y181" i="90"/>
  <c r="Y212" i="90" s="1"/>
  <c r="AE191" i="90"/>
  <c r="AE222" i="90" s="1"/>
  <c r="I176" i="90"/>
  <c r="I207" i="90" s="1"/>
  <c r="AR171" i="90"/>
  <c r="AR202" i="90" s="1"/>
  <c r="T165" i="90"/>
  <c r="T196" i="90" s="1"/>
  <c r="C167" i="90"/>
  <c r="C198" i="90" s="1"/>
  <c r="R170" i="90"/>
  <c r="R201" i="90" s="1"/>
  <c r="B168" i="90"/>
  <c r="B199" i="90" s="1"/>
  <c r="R165" i="90"/>
  <c r="R196" i="90" s="1"/>
  <c r="L175" i="90"/>
  <c r="L206" i="90" s="1"/>
  <c r="C168" i="90"/>
  <c r="C199" i="90" s="1"/>
  <c r="AR190" i="90"/>
  <c r="AR221" i="90" s="1"/>
  <c r="R175" i="90"/>
  <c r="R206" i="90" s="1"/>
  <c r="AB168" i="90"/>
  <c r="AB199" i="90" s="1"/>
  <c r="F175" i="90"/>
  <c r="F206" i="90" s="1"/>
  <c r="AB176" i="90"/>
  <c r="AB207" i="90" s="1"/>
  <c r="U188" i="90"/>
  <c r="U219" i="90" s="1"/>
  <c r="L190" i="90"/>
  <c r="L221" i="90" s="1"/>
  <c r="AF179" i="90"/>
  <c r="AF210" i="90" s="1"/>
  <c r="T192" i="90"/>
  <c r="T223" i="90" s="1"/>
  <c r="G178" i="90"/>
  <c r="G209" i="90" s="1"/>
  <c r="X184" i="90"/>
  <c r="X215" i="90" s="1"/>
  <c r="E190" i="90"/>
  <c r="E221" i="90" s="1"/>
  <c r="AG191" i="90"/>
  <c r="AG222" i="90" s="1"/>
  <c r="P178" i="90"/>
  <c r="P209" i="90" s="1"/>
  <c r="AG169" i="90"/>
  <c r="AG200" i="90" s="1"/>
  <c r="S174" i="90"/>
  <c r="S205" i="90" s="1"/>
  <c r="T186" i="90"/>
  <c r="T217" i="90" s="1"/>
  <c r="L180" i="90"/>
  <c r="L211" i="90" s="1"/>
  <c r="Z191" i="90"/>
  <c r="Z222" i="90" s="1"/>
  <c r="F192" i="90"/>
  <c r="F223" i="90" s="1"/>
  <c r="E191" i="90"/>
  <c r="E222" i="90" s="1"/>
  <c r="X178" i="90"/>
  <c r="X209" i="90" s="1"/>
  <c r="C173" i="90"/>
  <c r="C204" i="90" s="1"/>
  <c r="F177" i="90"/>
  <c r="F208" i="90" s="1"/>
  <c r="Q189" i="90"/>
  <c r="Q220" i="90" s="1"/>
  <c r="P180" i="90"/>
  <c r="P211" i="90" s="1"/>
  <c r="E185" i="90"/>
  <c r="E216" i="90" s="1"/>
  <c r="M190" i="90"/>
  <c r="M221" i="90" s="1"/>
  <c r="AD172" i="90"/>
  <c r="AD203" i="90" s="1"/>
  <c r="AF178" i="90"/>
  <c r="AF209" i="90" s="1"/>
  <c r="R177" i="90"/>
  <c r="R208" i="90" s="1"/>
  <c r="A174" i="90"/>
  <c r="A205" i="90" s="1"/>
  <c r="I179" i="90"/>
  <c r="I210" i="90" s="1"/>
  <c r="AB190" i="90"/>
  <c r="AB221" i="90" s="1"/>
  <c r="AB185" i="90"/>
  <c r="AB216" i="90" s="1"/>
  <c r="U185" i="90"/>
  <c r="U216" i="90" s="1"/>
  <c r="M191" i="90"/>
  <c r="M222" i="90" s="1"/>
  <c r="E183" i="90"/>
  <c r="E214" i="90" s="1"/>
  <c r="G168" i="90"/>
  <c r="G199" i="90" s="1"/>
  <c r="E176" i="90"/>
  <c r="E207" i="90" s="1"/>
  <c r="AC182" i="90"/>
  <c r="AC213" i="90" s="1"/>
  <c r="F179" i="90"/>
  <c r="F210" i="90" s="1"/>
  <c r="Z189" i="90"/>
  <c r="Z220" i="90" s="1"/>
  <c r="V190" i="90"/>
  <c r="V221" i="90" s="1"/>
  <c r="G166" i="90"/>
  <c r="G197" i="90" s="1"/>
  <c r="G175" i="90"/>
  <c r="G206" i="90" s="1"/>
  <c r="Z182" i="90"/>
  <c r="Z213" i="90" s="1"/>
  <c r="P173" i="90"/>
  <c r="P204" i="90" s="1"/>
  <c r="AE188" i="90"/>
  <c r="AE219" i="90" s="1"/>
  <c r="AF192" i="90"/>
  <c r="AF223" i="90" s="1"/>
  <c r="AD182" i="90"/>
  <c r="AD213" i="90" s="1"/>
  <c r="A190" i="90"/>
  <c r="A221" i="90" s="1"/>
  <c r="C187" i="90"/>
  <c r="C218" i="90" s="1"/>
  <c r="B185" i="90"/>
  <c r="B216" i="90" s="1"/>
  <c r="B187" i="90"/>
  <c r="B218" i="90" s="1"/>
  <c r="AU226" i="90"/>
  <c r="AU230" i="90" s="1"/>
  <c r="S175" i="90"/>
  <c r="S206" i="90" s="1"/>
  <c r="R191" i="90"/>
  <c r="R222" i="90" s="1"/>
  <c r="L169" i="90"/>
  <c r="L200" i="90" s="1"/>
  <c r="AE176" i="90"/>
  <c r="AE207" i="90" s="1"/>
  <c r="E167" i="90"/>
  <c r="E198" i="90" s="1"/>
  <c r="A185" i="90"/>
  <c r="A216" i="90" s="1"/>
  <c r="Q170" i="90"/>
  <c r="Q201" i="90" s="1"/>
  <c r="AS170" i="90"/>
  <c r="AS201" i="90" s="1"/>
  <c r="AS187" i="90"/>
  <c r="AS218" i="90" s="1"/>
  <c r="AS166" i="90"/>
  <c r="AS197" i="90" s="1"/>
  <c r="AS186" i="90"/>
  <c r="AS217" i="90" s="1"/>
  <c r="H191" i="90"/>
  <c r="H222" i="90" s="1"/>
  <c r="H175" i="90"/>
  <c r="H206" i="90" s="1"/>
  <c r="AA173" i="90"/>
  <c r="AA204" i="90" s="1"/>
  <c r="AA188" i="90"/>
  <c r="AA219" i="90" s="1"/>
  <c r="I192" i="90"/>
  <c r="I223" i="90" s="1"/>
  <c r="N183" i="90"/>
  <c r="N214" i="90" s="1"/>
  <c r="N170" i="90"/>
  <c r="N201" i="90" s="1"/>
  <c r="V183" i="90"/>
  <c r="V214" i="90" s="1"/>
  <c r="O164" i="90"/>
  <c r="O195" i="90" s="1"/>
  <c r="S171" i="90"/>
  <c r="S202" i="90" s="1"/>
  <c r="U180" i="90"/>
  <c r="U211" i="90" s="1"/>
  <c r="X189" i="90"/>
  <c r="X220" i="90" s="1"/>
  <c r="P190" i="90"/>
  <c r="P221" i="90" s="1"/>
  <c r="C190" i="90"/>
  <c r="C221" i="90" s="1"/>
  <c r="T179" i="90"/>
  <c r="T210" i="90" s="1"/>
  <c r="Q167" i="90"/>
  <c r="Q198" i="90" s="1"/>
  <c r="F163" i="90"/>
  <c r="F194" i="90" s="1"/>
  <c r="AB164" i="90"/>
  <c r="AB195" i="90" s="1"/>
  <c r="AA164" i="90"/>
  <c r="AA195" i="90" s="1"/>
  <c r="O191" i="90"/>
  <c r="O222" i="90" s="1"/>
  <c r="O179" i="90"/>
  <c r="O210" i="90" s="1"/>
  <c r="AA163" i="90"/>
  <c r="AA194" i="90" s="1"/>
  <c r="J166" i="90"/>
  <c r="J197" i="90" s="1"/>
  <c r="A167" i="90"/>
  <c r="A198" i="90" s="1"/>
  <c r="F165" i="90"/>
  <c r="F196" i="90" s="1"/>
  <c r="W178" i="90"/>
  <c r="W209" i="90" s="1"/>
  <c r="W167" i="90"/>
  <c r="W198" i="90" s="1"/>
  <c r="W166" i="90"/>
  <c r="W197" i="90" s="1"/>
  <c r="W184" i="90"/>
  <c r="W215" i="90" s="1"/>
  <c r="E163" i="90"/>
  <c r="E194" i="90" s="1"/>
  <c r="J181" i="90"/>
  <c r="J212" i="90" s="1"/>
  <c r="J163" i="90"/>
  <c r="J194" i="90" s="1"/>
  <c r="J192" i="90"/>
  <c r="J223" i="90" s="1"/>
  <c r="Y173" i="90"/>
  <c r="Y204" i="90" s="1"/>
  <c r="AE187" i="90"/>
  <c r="AE218" i="90" s="1"/>
  <c r="A188" i="90"/>
  <c r="A219" i="90" s="1"/>
  <c r="G170" i="90"/>
  <c r="G201" i="90" s="1"/>
  <c r="AR168" i="90"/>
  <c r="AR199" i="90" s="1"/>
  <c r="AD187" i="90"/>
  <c r="AD218" i="90" s="1"/>
  <c r="P174" i="90"/>
  <c r="P205" i="90" s="1"/>
  <c r="H164" i="90"/>
  <c r="H195" i="90" s="1"/>
  <c r="V177" i="90"/>
  <c r="V208" i="90" s="1"/>
  <c r="F183" i="90"/>
  <c r="F214" i="90" s="1"/>
  <c r="Q168" i="90"/>
  <c r="Q199" i="90" s="1"/>
  <c r="Y188" i="90"/>
  <c r="Y219" i="90" s="1"/>
  <c r="AB169" i="90"/>
  <c r="AB200" i="90" s="1"/>
  <c r="F174" i="90"/>
  <c r="F205" i="90" s="1"/>
  <c r="L164" i="90"/>
  <c r="L195" i="90" s="1"/>
  <c r="L186" i="90"/>
  <c r="L217" i="90" s="1"/>
  <c r="AF190" i="90"/>
  <c r="AF221" i="90" s="1"/>
  <c r="K187" i="90"/>
  <c r="K218" i="90" s="1"/>
  <c r="Z179" i="90"/>
  <c r="Z210" i="90" s="1"/>
  <c r="AR186" i="90"/>
  <c r="AR217" i="90" s="1"/>
  <c r="AR181" i="90"/>
  <c r="AR212" i="90" s="1"/>
  <c r="Z187" i="90"/>
  <c r="Z218" i="90" s="1"/>
  <c r="Q177" i="90"/>
  <c r="Q208" i="90" s="1"/>
  <c r="AA175" i="90"/>
  <c r="AA206" i="90" s="1"/>
  <c r="AE167" i="90"/>
  <c r="AE198" i="90" s="1"/>
  <c r="AS184" i="90"/>
  <c r="AS215" i="90" s="1"/>
  <c r="AS180" i="90"/>
  <c r="AS211" i="90" s="1"/>
  <c r="S164" i="90"/>
  <c r="S195" i="90" s="1"/>
  <c r="AG180" i="90"/>
  <c r="AG211" i="90" s="1"/>
  <c r="O176" i="90"/>
  <c r="O207" i="90" s="1"/>
  <c r="AP227" i="90"/>
  <c r="W188" i="90"/>
  <c r="W219" i="90" s="1"/>
  <c r="J165" i="90"/>
  <c r="J196" i="90" s="1"/>
  <c r="AD188" i="90"/>
  <c r="AD219" i="90" s="1"/>
  <c r="U192" i="90"/>
  <c r="U223" i="90" s="1"/>
  <c r="Q192" i="90"/>
  <c r="Q223" i="90" s="1"/>
  <c r="P192" i="90"/>
  <c r="P223" i="90" s="1"/>
  <c r="G182" i="90"/>
  <c r="G213" i="90" s="1"/>
  <c r="M183" i="90"/>
  <c r="M214" i="90" s="1"/>
  <c r="A189" i="90"/>
  <c r="A220" i="90" s="1"/>
  <c r="Q172" i="90"/>
  <c r="Q203" i="90" s="1"/>
  <c r="AD175" i="90"/>
  <c r="AD206" i="90" s="1"/>
  <c r="AD183" i="90"/>
  <c r="AD214" i="90" s="1"/>
  <c r="P177" i="90"/>
  <c r="P208" i="90" s="1"/>
  <c r="I181" i="90"/>
  <c r="I212" i="90" s="1"/>
  <c r="AC187" i="90"/>
  <c r="AC218" i="90" s="1"/>
  <c r="AE184" i="90"/>
  <c r="AE215" i="90" s="1"/>
  <c r="B184" i="90"/>
  <c r="B215" i="90" s="1"/>
  <c r="AA172" i="90"/>
  <c r="AA203" i="90" s="1"/>
  <c r="AS185" i="90"/>
  <c r="AS216" i="90" s="1"/>
  <c r="R171" i="90"/>
  <c r="R202" i="90" s="1"/>
  <c r="Y163" i="90"/>
  <c r="Y194" i="90" s="1"/>
  <c r="AF183" i="90"/>
  <c r="AF214" i="90" s="1"/>
  <c r="O170" i="90"/>
  <c r="O201" i="90" s="1"/>
  <c r="W175" i="90"/>
  <c r="W206" i="90" s="1"/>
  <c r="J188" i="90"/>
  <c r="J219" i="90" s="1"/>
  <c r="M174" i="90"/>
  <c r="M205" i="90" s="1"/>
  <c r="Y168" i="90"/>
  <c r="Y199" i="90" s="1"/>
  <c r="C184" i="90"/>
  <c r="C215" i="90" s="1"/>
  <c r="AC163" i="90"/>
  <c r="AC194" i="90" s="1"/>
  <c r="L182" i="90"/>
  <c r="L213" i="90" s="1"/>
  <c r="E177" i="90"/>
  <c r="E208" i="90" s="1"/>
  <c r="D170" i="90"/>
  <c r="D201" i="90" s="1"/>
  <c r="S169" i="90"/>
  <c r="S200" i="90" s="1"/>
  <c r="AC180" i="90"/>
  <c r="AC211" i="90" s="1"/>
  <c r="AE172" i="90"/>
  <c r="AE203" i="90" s="1"/>
  <c r="AR163" i="90"/>
  <c r="AR194" i="90" s="1"/>
  <c r="C174" i="90"/>
  <c r="C205" i="90" s="1"/>
  <c r="Y176" i="90"/>
  <c r="Y207" i="90" s="1"/>
  <c r="Y169" i="90"/>
  <c r="Y200" i="90" s="1"/>
  <c r="H185" i="90"/>
  <c r="H216" i="90" s="1"/>
  <c r="X174" i="90"/>
  <c r="X205" i="90" s="1"/>
  <c r="AA166" i="90"/>
  <c r="AA197" i="90" s="1"/>
  <c r="S163" i="90"/>
  <c r="S194" i="90" s="1"/>
  <c r="B166" i="90"/>
  <c r="B197" i="90" s="1"/>
  <c r="K169" i="90"/>
  <c r="K200" i="90" s="1"/>
  <c r="I166" i="90"/>
  <c r="I197" i="90" s="1"/>
  <c r="AG168" i="90"/>
  <c r="AG199" i="90" s="1"/>
  <c r="X180" i="90"/>
  <c r="X211" i="90" s="1"/>
  <c r="B175" i="90"/>
  <c r="B206" i="90" s="1"/>
  <c r="U174" i="90"/>
  <c r="U205" i="90" s="1"/>
  <c r="X163" i="90"/>
  <c r="X194" i="90" s="1"/>
  <c r="Z170" i="90"/>
  <c r="Z201" i="90" s="1"/>
  <c r="U189" i="90"/>
  <c r="U220" i="90" s="1"/>
  <c r="N173" i="90"/>
  <c r="N204" i="90" s="1"/>
  <c r="AR167" i="90"/>
  <c r="AR198" i="90" s="1"/>
  <c r="S168" i="90"/>
  <c r="S199" i="90" s="1"/>
  <c r="I183" i="90"/>
  <c r="I214" i="90" s="1"/>
  <c r="D177" i="90"/>
  <c r="D208" i="90" s="1"/>
  <c r="S185" i="90"/>
  <c r="S216" i="90" s="1"/>
  <c r="AE190" i="90"/>
  <c r="AE221" i="90" s="1"/>
  <c r="I185" i="90"/>
  <c r="I216" i="90" s="1"/>
  <c r="L163" i="90"/>
  <c r="L194" i="90" s="1"/>
  <c r="K184" i="90"/>
  <c r="K215" i="90" s="1"/>
  <c r="AD171" i="90"/>
  <c r="AD202" i="90" s="1"/>
  <c r="L181" i="90"/>
  <c r="L212" i="90" s="1"/>
  <c r="I189" i="90"/>
  <c r="I220" i="90" s="1"/>
  <c r="K182" i="90"/>
  <c r="K213" i="90" s="1"/>
  <c r="S183" i="90"/>
  <c r="S214" i="90" s="1"/>
  <c r="M185" i="90"/>
  <c r="M216" i="90" s="1"/>
  <c r="AB163" i="90"/>
  <c r="AB194" i="90" s="1"/>
  <c r="U184" i="90"/>
  <c r="U215" i="90" s="1"/>
  <c r="N174" i="90"/>
  <c r="N205" i="90" s="1"/>
  <c r="T181" i="90"/>
  <c r="T212" i="90" s="1"/>
  <c r="K175" i="90"/>
  <c r="K206" i="90" s="1"/>
  <c r="T182" i="90"/>
  <c r="T213" i="90" s="1"/>
  <c r="A192" i="90"/>
  <c r="A223" i="90" s="1"/>
  <c r="Q185" i="90"/>
  <c r="Q216" i="90" s="1"/>
  <c r="M165" i="90"/>
  <c r="M196" i="90" s="1"/>
  <c r="AF184" i="90"/>
  <c r="AF215" i="90" s="1"/>
  <c r="Z183" i="90"/>
  <c r="Z214" i="90" s="1"/>
  <c r="S177" i="90"/>
  <c r="S208" i="90" s="1"/>
  <c r="F181" i="90"/>
  <c r="F212" i="90" s="1"/>
  <c r="A177" i="90"/>
  <c r="A208" i="90" s="1"/>
  <c r="U187" i="90"/>
  <c r="U218" i="90" s="1"/>
  <c r="R187" i="90"/>
  <c r="R218" i="90" s="1"/>
  <c r="Q191" i="90"/>
  <c r="Q222" i="90" s="1"/>
  <c r="D187" i="90"/>
  <c r="D218" i="90" s="1"/>
  <c r="A172" i="90"/>
  <c r="A203" i="90" s="1"/>
  <c r="C180" i="90"/>
  <c r="C211" i="90" s="1"/>
  <c r="AC186" i="90"/>
  <c r="AC217" i="90" s="1"/>
  <c r="G181" i="90"/>
  <c r="G212" i="90" s="1"/>
  <c r="AD184" i="90"/>
  <c r="AD215" i="90" s="1"/>
  <c r="Z185" i="90"/>
  <c r="Z216" i="90" s="1"/>
  <c r="E168" i="90"/>
  <c r="E199" i="90" s="1"/>
  <c r="D178" i="90"/>
  <c r="D209" i="90" s="1"/>
  <c r="V188" i="90"/>
  <c r="V219" i="90" s="1"/>
  <c r="I175" i="90"/>
  <c r="I206" i="90" s="1"/>
  <c r="V191" i="90"/>
  <c r="V222" i="90" s="1"/>
  <c r="D180" i="90"/>
  <c r="D211" i="90" s="1"/>
  <c r="S184" i="90"/>
  <c r="S215" i="90" s="1"/>
  <c r="AG190" i="90"/>
  <c r="AG221" i="90" s="1"/>
  <c r="D189" i="90"/>
  <c r="D220" i="90" s="1"/>
  <c r="B171" i="90"/>
  <c r="B202" i="90" s="1"/>
  <c r="V187" i="90"/>
  <c r="V218" i="90" s="1"/>
  <c r="AE180" i="90"/>
  <c r="AE211" i="90" s="1"/>
  <c r="M180" i="90"/>
  <c r="M211" i="90" s="1"/>
  <c r="AE166" i="90"/>
  <c r="AE197" i="90" s="1"/>
  <c r="AF171" i="90"/>
  <c r="AF202" i="90" s="1"/>
  <c r="E180" i="90"/>
  <c r="E211" i="90" s="1"/>
  <c r="I173" i="90"/>
  <c r="I204" i="90" s="1"/>
  <c r="AG163" i="90"/>
  <c r="AG194" i="90" s="1"/>
  <c r="AS172" i="90"/>
  <c r="AS203" i="90" s="1"/>
  <c r="AS191" i="90"/>
  <c r="AS222" i="90" s="1"/>
  <c r="AS169" i="90"/>
  <c r="AS200" i="90" s="1"/>
  <c r="AS188" i="90"/>
  <c r="AS219" i="90" s="1"/>
  <c r="H189" i="90"/>
  <c r="H220" i="90" s="1"/>
  <c r="H170" i="90"/>
  <c r="H201" i="90" s="1"/>
  <c r="AA184" i="90"/>
  <c r="AA215" i="90" s="1"/>
  <c r="AA178" i="90"/>
  <c r="AA209" i="90" s="1"/>
  <c r="R181" i="90"/>
  <c r="R212" i="90" s="1"/>
  <c r="L187" i="90"/>
  <c r="L218" i="90" s="1"/>
  <c r="G169" i="90"/>
  <c r="G200" i="90" s="1"/>
  <c r="R176" i="90"/>
  <c r="R207" i="90" s="1"/>
  <c r="AC165" i="90"/>
  <c r="AC196" i="90" s="1"/>
  <c r="E170" i="90"/>
  <c r="E201" i="90" s="1"/>
  <c r="Y174" i="90"/>
  <c r="Y205" i="90" s="1"/>
  <c r="R190" i="90"/>
  <c r="R221" i="90" s="1"/>
  <c r="AG189" i="90"/>
  <c r="AG220" i="90" s="1"/>
  <c r="V176" i="90"/>
  <c r="V207" i="90" s="1"/>
  <c r="C164" i="90"/>
  <c r="C195" i="90" s="1"/>
  <c r="U163" i="90"/>
  <c r="U194" i="90" s="1"/>
  <c r="M163" i="90"/>
  <c r="M194" i="90" s="1"/>
  <c r="S188" i="90"/>
  <c r="S219" i="90" s="1"/>
  <c r="X169" i="90"/>
  <c r="X200" i="90" s="1"/>
  <c r="O180" i="90"/>
  <c r="O211" i="90" s="1"/>
  <c r="O189" i="90"/>
  <c r="O220" i="90" s="1"/>
  <c r="O174" i="90"/>
  <c r="O205" i="90" s="1"/>
  <c r="D168" i="90"/>
  <c r="D199" i="90" s="1"/>
  <c r="AC170" i="90"/>
  <c r="AC201" i="90" s="1"/>
  <c r="T172" i="90"/>
  <c r="T203" i="90" s="1"/>
  <c r="W172" i="90"/>
  <c r="W203" i="90" s="1"/>
  <c r="W187" i="90"/>
  <c r="W218" i="90" s="1"/>
  <c r="W190" i="90"/>
  <c r="W221" i="90" s="1"/>
  <c r="W192" i="90"/>
  <c r="W223" i="90" s="1"/>
  <c r="A163" i="90"/>
  <c r="A194" i="90" s="1"/>
  <c r="J170" i="90"/>
  <c r="J201" i="90" s="1"/>
  <c r="J167" i="90"/>
  <c r="J198" i="90" s="1"/>
  <c r="J190" i="90"/>
  <c r="J221" i="90" s="1"/>
  <c r="AB165" i="90"/>
  <c r="AB196" i="90" s="1"/>
  <c r="L170" i="90"/>
  <c r="L201" i="90" s="1"/>
  <c r="M184" i="90"/>
  <c r="M215" i="90" s="1"/>
  <c r="V180" i="90"/>
  <c r="V211" i="90" s="1"/>
  <c r="G171" i="90"/>
  <c r="G202" i="90" s="1"/>
  <c r="C176" i="90"/>
  <c r="C207" i="90" s="1"/>
  <c r="K163" i="90"/>
  <c r="K194" i="90" s="1"/>
  <c r="D171" i="90"/>
  <c r="D202" i="90" s="1"/>
  <c r="H166" i="90"/>
  <c r="H197" i="90" s="1"/>
  <c r="G183" i="90"/>
  <c r="G214" i="90" s="1"/>
  <c r="F173" i="90"/>
  <c r="F204" i="90" s="1"/>
  <c r="Y190" i="90"/>
  <c r="Y221" i="90" s="1"/>
  <c r="X190" i="90"/>
  <c r="X221" i="90" s="1"/>
  <c r="K165" i="90"/>
  <c r="K196" i="90" s="1"/>
  <c r="S181" i="90"/>
  <c r="S212" i="90" s="1"/>
  <c r="S180" i="90"/>
  <c r="S211" i="90" s="1"/>
  <c r="D192" i="90"/>
  <c r="D223" i="90" s="1"/>
  <c r="P189" i="90"/>
  <c r="P220" i="90" s="1"/>
  <c r="F186" i="90"/>
  <c r="F217" i="90" s="1"/>
  <c r="AB192" i="90"/>
  <c r="AB223" i="90" s="1"/>
  <c r="AC181" i="90"/>
  <c r="AC212" i="90" s="1"/>
  <c r="F184" i="90"/>
  <c r="F215" i="90" s="1"/>
  <c r="K173" i="90"/>
  <c r="K204" i="90" s="1"/>
  <c r="H181" i="90"/>
  <c r="H212" i="90" s="1"/>
  <c r="V167" i="90"/>
  <c r="V198" i="90" s="1"/>
  <c r="AE163" i="90"/>
  <c r="AE194" i="90" s="1"/>
  <c r="O185" i="90"/>
  <c r="O216" i="90" s="1"/>
  <c r="AO227" i="90"/>
  <c r="Z167" i="90"/>
  <c r="Z198" i="90" s="1"/>
  <c r="J186" i="90"/>
  <c r="J217" i="90" s="1"/>
  <c r="M177" i="90"/>
  <c r="M208" i="90" s="1"/>
  <c r="L165" i="90"/>
  <c r="L196" i="90" s="1"/>
  <c r="O165" i="90"/>
  <c r="O196" i="90" s="1"/>
  <c r="AC190" i="90"/>
  <c r="AC221" i="90" s="1"/>
  <c r="O171" i="90"/>
  <c r="O202" i="90" s="1"/>
  <c r="X166" i="90"/>
  <c r="X197" i="90" s="1"/>
  <c r="T173" i="90"/>
  <c r="T204" i="90" s="1"/>
  <c r="AD180" i="90"/>
  <c r="AD211" i="90" s="1"/>
  <c r="I190" i="90"/>
  <c r="I221" i="90" s="1"/>
  <c r="AG188" i="90"/>
  <c r="AG219" i="90" s="1"/>
  <c r="G173" i="90"/>
  <c r="G204" i="90" s="1"/>
  <c r="N192" i="90"/>
  <c r="N223" i="90" s="1"/>
  <c r="I177" i="90"/>
  <c r="I208" i="90" s="1"/>
  <c r="D186" i="90"/>
  <c r="D217" i="90" s="1"/>
  <c r="B189" i="90"/>
  <c r="B220" i="90" s="1"/>
  <c r="Y184" i="90"/>
  <c r="Y215" i="90" s="1"/>
  <c r="AS164" i="90"/>
  <c r="AS195" i="90" s="1"/>
  <c r="AS214" i="90"/>
  <c r="AS183" i="90"/>
  <c r="X172" i="90"/>
  <c r="X203" i="90" s="1"/>
  <c r="G167" i="90"/>
  <c r="G198" i="90" s="1"/>
  <c r="O173" i="90"/>
  <c r="O204" i="90" s="1"/>
  <c r="X164" i="90"/>
  <c r="X195" i="90" s="1"/>
  <c r="U170" i="90"/>
  <c r="U201" i="90" s="1"/>
  <c r="C186" i="90"/>
  <c r="C217" i="90" s="1"/>
  <c r="AR188" i="90"/>
  <c r="AR219" i="90" s="1"/>
  <c r="B183" i="90"/>
  <c r="B214" i="90" s="1"/>
  <c r="AD173" i="90"/>
  <c r="AD204" i="90" s="1"/>
  <c r="P176" i="90"/>
  <c r="P207" i="90" s="1"/>
  <c r="Y180" i="90"/>
  <c r="Y211" i="90" s="1"/>
  <c r="Y179" i="90"/>
  <c r="Y210" i="90" s="1"/>
  <c r="U182" i="90"/>
  <c r="U213" i="90" s="1"/>
  <c r="U175" i="90"/>
  <c r="U206" i="90" s="1"/>
  <c r="I163" i="90"/>
  <c r="I194" i="90" s="1"/>
  <c r="S165" i="90"/>
  <c r="S196" i="90" s="1"/>
  <c r="E164" i="90"/>
  <c r="E195" i="90" s="1"/>
  <c r="AD165" i="90"/>
  <c r="AD196" i="90" s="1"/>
  <c r="P164" i="90"/>
  <c r="P195" i="90" s="1"/>
  <c r="D182" i="90"/>
  <c r="D213" i="90" s="1"/>
  <c r="Q184" i="90"/>
  <c r="Q215" i="90" s="1"/>
  <c r="T167" i="90"/>
  <c r="T198" i="90" s="1"/>
  <c r="AD170" i="90"/>
  <c r="AD201" i="90" s="1"/>
  <c r="A178" i="90"/>
  <c r="A209" i="90" s="1"/>
  <c r="A186" i="90"/>
  <c r="A217" i="90" s="1"/>
  <c r="R174" i="90"/>
  <c r="R205" i="90" s="1"/>
  <c r="AA170" i="90"/>
  <c r="AA201" i="90" s="1"/>
  <c r="AB183" i="90"/>
  <c r="AB214" i="90" s="1"/>
  <c r="AC169" i="90"/>
  <c r="AC200" i="90" s="1"/>
  <c r="T170" i="90"/>
  <c r="T201" i="90" s="1"/>
  <c r="T190" i="90"/>
  <c r="T221" i="90" s="1"/>
  <c r="AR177" i="90"/>
  <c r="AR208" i="90" s="1"/>
  <c r="R188" i="90"/>
  <c r="R219" i="90" s="1"/>
  <c r="P185" i="90"/>
  <c r="P216" i="90" s="1"/>
  <c r="F187" i="90"/>
  <c r="F218" i="90" s="1"/>
  <c r="G164" i="90"/>
  <c r="G195" i="90" s="1"/>
  <c r="M188" i="90"/>
  <c r="M219" i="90" s="1"/>
  <c r="I174" i="90"/>
  <c r="I205" i="90" s="1"/>
  <c r="X173" i="90"/>
  <c r="X204" i="90" s="1"/>
  <c r="AC192" i="90"/>
  <c r="AC223" i="90" s="1"/>
  <c r="Z188" i="90"/>
  <c r="Z219" i="90" s="1"/>
  <c r="T185" i="90"/>
  <c r="T216" i="90" s="1"/>
  <c r="K189" i="90"/>
  <c r="K220" i="90" s="1"/>
  <c r="C179" i="90"/>
  <c r="C210" i="90" s="1"/>
  <c r="AC188" i="90"/>
  <c r="AC219" i="90" s="1"/>
  <c r="K177" i="90"/>
  <c r="K208" i="90" s="1"/>
  <c r="AG173" i="90"/>
  <c r="AG204" i="90" s="1"/>
  <c r="L177" i="90"/>
  <c r="L208" i="90" s="1"/>
  <c r="S190" i="90"/>
  <c r="S221" i="90" s="1"/>
  <c r="X185" i="90"/>
  <c r="X216" i="90" s="1"/>
  <c r="N187" i="90"/>
  <c r="N218" i="90" s="1"/>
  <c r="L166" i="90"/>
  <c r="L197" i="90" s="1"/>
  <c r="S176" i="90"/>
  <c r="S207" i="90" s="1"/>
  <c r="AD166" i="90"/>
  <c r="AD197" i="90" s="1"/>
  <c r="R180" i="90"/>
  <c r="R211" i="90" s="1"/>
  <c r="L184" i="90"/>
  <c r="L215" i="90" s="1"/>
  <c r="AG177" i="90"/>
  <c r="AG208" i="90" s="1"/>
  <c r="R189" i="90"/>
  <c r="R220" i="90" s="1"/>
  <c r="S189" i="90"/>
  <c r="S220" i="90" s="1"/>
  <c r="A173" i="90"/>
  <c r="A204" i="90" s="1"/>
  <c r="X167" i="90"/>
  <c r="X198" i="90" s="1"/>
  <c r="AG172" i="90"/>
  <c r="AG203" i="90" s="1"/>
  <c r="A182" i="90"/>
  <c r="A213" i="90" s="1"/>
  <c r="AB180" i="90"/>
  <c r="AB211" i="90" s="1"/>
  <c r="P182" i="90"/>
  <c r="P213" i="90" s="1"/>
  <c r="AE186" i="90"/>
  <c r="AE217" i="90" s="1"/>
  <c r="AB189" i="90"/>
  <c r="AB220" i="90" s="1"/>
  <c r="L171" i="90"/>
  <c r="L202" i="90" s="1"/>
  <c r="E184" i="90"/>
  <c r="E215" i="90" s="1"/>
  <c r="P170" i="90"/>
  <c r="P201" i="90" s="1"/>
  <c r="X179" i="90"/>
  <c r="X210" i="90" s="1"/>
  <c r="AE175" i="90"/>
  <c r="AE206" i="90" s="1"/>
  <c r="AR180" i="90"/>
  <c r="AR211" i="90" s="1"/>
  <c r="K183" i="90"/>
  <c r="K214" i="90" s="1"/>
  <c r="AD192" i="90"/>
  <c r="AD223" i="90" s="1"/>
  <c r="AR189" i="90"/>
  <c r="AR220" i="90" s="1"/>
  <c r="B176" i="90"/>
  <c r="B207" i="90" s="1"/>
  <c r="B181" i="90"/>
  <c r="B212" i="90" s="1"/>
  <c r="AB188" i="90"/>
  <c r="AB219" i="90" s="1"/>
  <c r="K188" i="90"/>
  <c r="K219" i="90" s="1"/>
  <c r="A171" i="90"/>
  <c r="A202" i="90" s="1"/>
  <c r="H165" i="90"/>
  <c r="H196" i="90" s="1"/>
  <c r="T168" i="90"/>
  <c r="T199" i="90" s="1"/>
  <c r="L174" i="90"/>
  <c r="L205" i="90" s="1"/>
  <c r="AC168" i="90"/>
  <c r="AC199" i="90" s="1"/>
  <c r="T166" i="90"/>
  <c r="T197" i="90" s="1"/>
  <c r="AS175" i="90"/>
  <c r="AS206" i="90" s="1"/>
  <c r="AS163" i="90"/>
  <c r="AS194" i="90" s="1"/>
  <c r="AS171" i="90"/>
  <c r="AS202" i="90" s="1"/>
  <c r="AS190" i="90"/>
  <c r="AS221" i="90" s="1"/>
  <c r="H183" i="90"/>
  <c r="H214" i="90" s="1"/>
  <c r="H179" i="90"/>
  <c r="H210" i="90" s="1"/>
  <c r="AA176" i="90"/>
  <c r="AA207" i="90" s="1"/>
  <c r="AA191" i="90"/>
  <c r="AA222" i="90" s="1"/>
  <c r="Z190" i="90"/>
  <c r="Z221" i="90" s="1"/>
  <c r="G180" i="90"/>
  <c r="G211" i="90" s="1"/>
  <c r="C178" i="90"/>
  <c r="C209" i="90" s="1"/>
  <c r="AR165" i="90"/>
  <c r="AR196" i="90" s="1"/>
  <c r="AA171" i="90"/>
  <c r="AA202" i="90" s="1"/>
  <c r="AB179" i="90"/>
  <c r="AB210" i="90" s="1"/>
  <c r="D179" i="90"/>
  <c r="D210" i="90" s="1"/>
  <c r="V172" i="90"/>
  <c r="V203" i="90" s="1"/>
  <c r="Y185" i="90"/>
  <c r="Y216" i="90" s="1"/>
  <c r="AD178" i="90"/>
  <c r="AD209" i="90" s="1"/>
  <c r="S172" i="90"/>
  <c r="S203" i="90" s="1"/>
  <c r="V182" i="90"/>
  <c r="V213" i="90" s="1"/>
  <c r="N188" i="90"/>
  <c r="N219" i="90" s="1"/>
  <c r="C171" i="90"/>
  <c r="C202" i="90" s="1"/>
  <c r="AR179" i="90"/>
  <c r="AR210" i="90" s="1"/>
  <c r="O172" i="90"/>
  <c r="O203" i="90" s="1"/>
  <c r="O183" i="90"/>
  <c r="O214" i="90" s="1"/>
  <c r="O187" i="90"/>
  <c r="O218" i="90" s="1"/>
  <c r="O188" i="90"/>
  <c r="O219" i="90" s="1"/>
  <c r="V173" i="90"/>
  <c r="V204" i="90" s="1"/>
  <c r="M168" i="90"/>
  <c r="M199" i="90" s="1"/>
  <c r="B173" i="90"/>
  <c r="B204" i="90" s="1"/>
  <c r="W169" i="90"/>
  <c r="W200" i="90" s="1"/>
  <c r="W171" i="90"/>
  <c r="W202" i="90" s="1"/>
  <c r="W182" i="90"/>
  <c r="W213" i="90" s="1"/>
  <c r="W173" i="90"/>
  <c r="W204" i="90" s="1"/>
  <c r="AG186" i="90"/>
  <c r="AG217" i="90" s="1"/>
  <c r="P166" i="90"/>
  <c r="P197" i="90" s="1"/>
  <c r="J179" i="90"/>
  <c r="J210" i="90" s="1"/>
  <c r="J174" i="90"/>
  <c r="J205" i="90" s="1"/>
  <c r="J177" i="90"/>
  <c r="J208" i="90" s="1"/>
  <c r="P171" i="90"/>
  <c r="P202" i="90" s="1"/>
  <c r="F178" i="90"/>
  <c r="F209" i="90" s="1"/>
  <c r="Z192" i="90"/>
  <c r="Z223" i="90" s="1"/>
  <c r="AG167" i="90"/>
  <c r="AG198" i="90" s="1"/>
  <c r="F188" i="90"/>
  <c r="F219" i="90" s="1"/>
  <c r="A166" i="90"/>
  <c r="A197" i="90" s="1"/>
  <c r="R169" i="90"/>
  <c r="R200" i="90" s="1"/>
  <c r="B174" i="90"/>
  <c r="B205" i="90" s="1"/>
  <c r="H167" i="90"/>
  <c r="H198" i="90" s="1"/>
  <c r="F167" i="90"/>
  <c r="F198" i="90" s="1"/>
  <c r="AB177" i="90"/>
  <c r="AB208" i="90" s="1"/>
  <c r="Z174" i="90"/>
  <c r="Z205" i="90" s="1"/>
  <c r="V165" i="90"/>
  <c r="V196" i="90" s="1"/>
  <c r="A180" i="90"/>
  <c r="A211" i="90" s="1"/>
  <c r="K186" i="90"/>
  <c r="K217" i="90" s="1"/>
  <c r="C185" i="90"/>
  <c r="C216" i="90" s="1"/>
  <c r="U172" i="90"/>
  <c r="U203" i="90" s="1"/>
  <c r="AG171" i="90"/>
  <c r="AG202" i="90" s="1"/>
  <c r="Q190" i="90"/>
  <c r="Q221" i="90" s="1"/>
  <c r="P175" i="90"/>
  <c r="P206" i="90" s="1"/>
  <c r="AC178" i="90"/>
  <c r="AC209" i="90" s="1"/>
  <c r="B180" i="90"/>
  <c r="B211" i="90" s="1"/>
  <c r="M173" i="90"/>
  <c r="M204" i="90" s="1"/>
  <c r="AD186" i="90"/>
  <c r="AD217" i="90" s="1"/>
  <c r="D166" i="90"/>
  <c r="D197" i="90" s="1"/>
  <c r="R168" i="90"/>
  <c r="R199" i="90" s="1"/>
  <c r="O167" i="90"/>
  <c r="O198" i="90" s="1"/>
  <c r="W180" i="90"/>
  <c r="W211" i="90" s="1"/>
  <c r="K176" i="90"/>
  <c r="K207" i="90" s="1"/>
  <c r="AD189" i="90"/>
  <c r="AD220" i="90" s="1"/>
  <c r="AF185" i="90"/>
  <c r="AF216" i="90" s="1"/>
  <c r="N167" i="90"/>
  <c r="N198" i="90" s="1"/>
  <c r="R167" i="90"/>
  <c r="R198" i="90" s="1"/>
  <c r="C175" i="90"/>
  <c r="C206" i="90" s="1"/>
  <c r="S167" i="90"/>
  <c r="S198" i="90" s="1"/>
  <c r="L183" i="90"/>
  <c r="L214" i="90" s="1"/>
  <c r="AG182" i="90"/>
  <c r="AG213" i="90" s="1"/>
  <c r="E169" i="90"/>
  <c r="E200" i="90" s="1"/>
  <c r="I191" i="90"/>
  <c r="I222" i="90" s="1"/>
  <c r="X186" i="90"/>
  <c r="X217" i="90" s="1"/>
  <c r="AB191" i="90"/>
  <c r="AB222" i="90" s="1"/>
  <c r="I188" i="90"/>
  <c r="I219" i="90" s="1"/>
  <c r="X182" i="90"/>
  <c r="X213" i="90" s="1"/>
  <c r="AB166" i="90"/>
  <c r="AB197" i="90" s="1"/>
  <c r="B188" i="90"/>
  <c r="B219" i="90" s="1"/>
  <c r="X187" i="90"/>
  <c r="X218" i="90" s="1"/>
  <c r="U166" i="90"/>
  <c r="U197" i="90" s="1"/>
  <c r="C170" i="90"/>
  <c r="C201" i="90" s="1"/>
  <c r="W163" i="90"/>
  <c r="W194" i="90" s="1"/>
  <c r="J173" i="90"/>
  <c r="J204" i="90" s="1"/>
  <c r="Z166" i="90"/>
  <c r="Z197" i="90" s="1"/>
  <c r="G179" i="90"/>
  <c r="G210" i="90" s="1"/>
  <c r="T163" i="90"/>
  <c r="T194" i="90" s="1"/>
  <c r="F172" i="90"/>
  <c r="F203" i="90" s="1"/>
  <c r="U186" i="90"/>
  <c r="U217" i="90" s="1"/>
  <c r="M169" i="90"/>
  <c r="M200" i="90" s="1"/>
  <c r="H172" i="90"/>
  <c r="H203" i="90" s="1"/>
  <c r="K171" i="90"/>
  <c r="K202" i="90" s="1"/>
  <c r="D176" i="90"/>
  <c r="D207" i="90" s="1"/>
  <c r="T171" i="90"/>
  <c r="T202" i="90" s="1"/>
  <c r="AE169" i="90"/>
  <c r="AE200" i="90" s="1"/>
  <c r="Y172" i="90"/>
  <c r="Y203" i="90" s="1"/>
  <c r="T175" i="90"/>
  <c r="T206" i="90" s="1"/>
  <c r="K168" i="90"/>
  <c r="K199" i="90" s="1"/>
  <c r="AG165" i="90"/>
  <c r="AG196" i="90" s="1"/>
  <c r="AA177" i="90"/>
  <c r="AA208" i="90" s="1"/>
  <c r="C165" i="90"/>
  <c r="C196" i="90" s="1"/>
  <c r="N180" i="90"/>
  <c r="N211" i="90" s="1"/>
  <c r="O184" i="90"/>
  <c r="O215" i="90" s="1"/>
  <c r="AF166" i="90"/>
  <c r="AF197" i="90" s="1"/>
  <c r="T177" i="90"/>
  <c r="T208" i="90" s="1"/>
  <c r="AR176" i="90"/>
  <c r="AR207" i="90" s="1"/>
  <c r="M167" i="90"/>
  <c r="M198" i="90" s="1"/>
  <c r="AD168" i="90"/>
  <c r="AD199" i="90" s="1"/>
  <c r="A175" i="90"/>
  <c r="A206" i="90" s="1"/>
  <c r="I171" i="90"/>
  <c r="I202" i="90" s="1"/>
  <c r="T169" i="90"/>
  <c r="T200" i="90" s="1"/>
  <c r="AR187" i="90"/>
  <c r="AR218" i="90" s="1"/>
  <c r="Z171" i="90"/>
  <c r="Z202" i="90" s="1"/>
  <c r="M172" i="90"/>
  <c r="M203" i="90" s="1"/>
  <c r="Q176" i="90"/>
  <c r="Q207" i="90" s="1"/>
  <c r="AC179" i="90"/>
  <c r="AC210" i="90"/>
  <c r="AB175" i="90"/>
  <c r="AB206" i="90" s="1"/>
  <c r="I187" i="90"/>
  <c r="I218" i="90" s="1"/>
  <c r="G189" i="90"/>
  <c r="G220" i="90" s="1"/>
  <c r="V175" i="90"/>
  <c r="V206" i="90" s="1"/>
  <c r="F176" i="90"/>
  <c r="F207" i="90" s="1"/>
  <c r="AF176" i="90"/>
  <c r="AF207" i="90" s="1"/>
  <c r="R183" i="90"/>
  <c r="R214" i="90" s="1"/>
  <c r="A179" i="90"/>
  <c r="A210" i="90" s="1"/>
  <c r="AE173" i="90"/>
  <c r="AE204" i="90" s="1"/>
  <c r="M187" i="90"/>
  <c r="M218" i="90" s="1"/>
  <c r="L191" i="90"/>
  <c r="L222" i="90" s="1"/>
  <c r="R164" i="90"/>
  <c r="R195" i="90" s="1"/>
  <c r="L176" i="90"/>
  <c r="L207" i="90" s="1"/>
  <c r="Q180" i="90"/>
  <c r="Q211" i="90" s="1"/>
  <c r="G185" i="90"/>
  <c r="G216" i="90" s="1"/>
  <c r="E179" i="90"/>
  <c r="E210" i="90" s="1"/>
  <c r="D175" i="90"/>
  <c r="D206" i="90" s="1"/>
  <c r="Q187" i="90"/>
  <c r="Q218" i="90" s="1"/>
  <c r="P191" i="90"/>
  <c r="P222" i="90" s="1"/>
  <c r="AF186" i="90"/>
  <c r="AF217" i="90" s="1"/>
  <c r="AR178" i="90"/>
  <c r="AR209" i="90" s="1"/>
  <c r="AE168" i="90"/>
  <c r="AE199" i="90" s="1"/>
  <c r="AR174" i="90"/>
  <c r="AR205" i="90" s="1"/>
  <c r="M186" i="90"/>
  <c r="M217" i="90" s="1"/>
  <c r="AD179" i="90"/>
  <c r="AD210" i="90" s="1"/>
  <c r="S191" i="90"/>
  <c r="S222" i="90" s="1"/>
  <c r="T191" i="90"/>
  <c r="T222" i="90" s="1"/>
  <c r="N177" i="90"/>
  <c r="N208" i="90" s="1"/>
  <c r="Q169" i="90"/>
  <c r="Q200" i="90" s="1"/>
  <c r="N175" i="90"/>
  <c r="N206" i="90" s="1"/>
  <c r="AG183" i="90"/>
  <c r="AG214" i="90" s="1"/>
  <c r="P183" i="90"/>
  <c r="P214" i="90" s="1"/>
  <c r="V186" i="90"/>
  <c r="V217" i="90" s="1"/>
  <c r="AF188" i="90"/>
  <c r="AF219" i="90" s="1"/>
  <c r="U191" i="90"/>
  <c r="U222" i="90"/>
  <c r="R173" i="90"/>
  <c r="R204" i="90" s="1"/>
  <c r="E188" i="90"/>
  <c r="E219" i="90" s="1"/>
  <c r="I172" i="90"/>
  <c r="I203" i="90" s="1"/>
  <c r="AC189" i="90"/>
  <c r="AC220" i="90" s="1"/>
  <c r="AF177" i="90"/>
  <c r="AF208" i="90" s="1"/>
  <c r="K185" i="90"/>
  <c r="K216" i="90" s="1"/>
  <c r="L185" i="90"/>
  <c r="L216" i="90" s="1"/>
  <c r="C189" i="90"/>
  <c r="C220" i="90" s="1"/>
  <c r="AC191" i="90"/>
  <c r="AC222" i="90" s="1"/>
  <c r="B182" i="90"/>
  <c r="B213" i="90" s="1"/>
  <c r="B186" i="90"/>
  <c r="B217" i="90" s="1"/>
  <c r="V189" i="90"/>
  <c r="V220" i="90" s="1"/>
  <c r="E192" i="90"/>
  <c r="E223" i="90" s="1"/>
  <c r="AD164" i="90"/>
  <c r="AD195" i="90" s="1"/>
  <c r="G163" i="90"/>
  <c r="G194" i="90" s="1"/>
  <c r="V166" i="90"/>
  <c r="V197" i="90" s="1"/>
  <c r="L172" i="90"/>
  <c r="L203" i="90" s="1"/>
  <c r="AC166" i="90"/>
  <c r="AC197" i="90" s="1"/>
  <c r="AE174" i="90"/>
  <c r="AE205" i="90" s="1"/>
  <c r="AS177" i="90"/>
  <c r="AS208" i="90" s="1"/>
  <c r="AS173" i="90"/>
  <c r="AS204" i="90" s="1"/>
  <c r="AS174" i="90"/>
  <c r="AS205" i="90" s="1"/>
  <c r="H176" i="90"/>
  <c r="H207" i="90" s="1"/>
  <c r="H184" i="90"/>
  <c r="H215" i="90" s="1"/>
  <c r="AA185" i="90"/>
  <c r="AA216" i="90" s="1"/>
  <c r="AA189" i="90"/>
  <c r="AA220" i="90" s="1"/>
  <c r="AG185" i="90"/>
  <c r="AG216" i="90" s="1"/>
  <c r="R182" i="90"/>
  <c r="R213" i="90" s="1"/>
  <c r="AF168" i="90"/>
  <c r="AF199" i="90" s="1"/>
  <c r="D165" i="90"/>
  <c r="D196" i="90" s="1"/>
  <c r="N168" i="90"/>
  <c r="N199" i="90" s="1"/>
  <c r="D174" i="90"/>
  <c r="D205" i="90" s="1"/>
  <c r="D173" i="90"/>
  <c r="D204" i="90" s="1"/>
  <c r="K170" i="90"/>
  <c r="K201" i="90" s="1"/>
  <c r="AA186" i="90"/>
  <c r="AA217" i="90" s="1"/>
  <c r="Z180" i="90"/>
  <c r="Z211" i="90" s="1"/>
  <c r="I170" i="90"/>
  <c r="I201" i="90" s="1"/>
  <c r="AC175" i="90"/>
  <c r="AC206" i="90" s="1"/>
  <c r="U165" i="90"/>
  <c r="U196" i="90" s="1"/>
  <c r="N169" i="90"/>
  <c r="N200" i="90" s="1"/>
  <c r="Q174" i="90"/>
  <c r="Q205" i="90" s="1"/>
  <c r="O166" i="90"/>
  <c r="O197" i="90" s="1"/>
  <c r="O175" i="90"/>
  <c r="O206" i="90" s="1"/>
  <c r="O168" i="90"/>
  <c r="O199" i="90" s="1"/>
  <c r="Y171" i="90"/>
  <c r="Y202" i="90" s="1"/>
  <c r="O169" i="90"/>
  <c r="O200" i="90" s="1"/>
  <c r="M164" i="90"/>
  <c r="M195" i="90" s="1"/>
  <c r="Q175" i="90"/>
  <c r="Q206" i="90" s="1"/>
  <c r="W191" i="90"/>
  <c r="W222" i="90" s="1"/>
  <c r="W168" i="90"/>
  <c r="W199" i="90" s="1"/>
  <c r="W174" i="90"/>
  <c r="W205" i="90" s="1"/>
  <c r="O177" i="90"/>
  <c r="O208" i="90" s="1"/>
  <c r="J172" i="90"/>
  <c r="J203" i="90" s="1"/>
  <c r="J169" i="90"/>
  <c r="J200" i="90" s="1"/>
  <c r="J184" i="90"/>
  <c r="J215" i="90" s="1"/>
  <c r="J176" i="90"/>
  <c r="J207" i="90"/>
  <c r="AD176" i="90"/>
  <c r="AD207" i="90" s="1"/>
  <c r="U169" i="90"/>
  <c r="U200" i="90" s="1"/>
  <c r="Y183" i="90"/>
  <c r="Y214" i="90" s="1"/>
  <c r="V170" i="90"/>
  <c r="V201" i="90" s="1"/>
  <c r="E173" i="90"/>
  <c r="E204" i="90" s="1"/>
  <c r="M189" i="90"/>
  <c r="M220" i="90" s="1"/>
  <c r="AC173" i="90"/>
  <c r="AC204" i="90" s="1"/>
  <c r="C166" i="90"/>
  <c r="C197" i="90" s="1"/>
  <c r="G165" i="90"/>
  <c r="G196" i="90" s="1"/>
  <c r="Y170" i="90"/>
  <c r="Y201" i="90" s="1"/>
  <c r="Z184" i="90"/>
  <c r="Z215" i="90" s="1"/>
  <c r="T164" i="90"/>
  <c r="T195" i="90" s="1"/>
  <c r="AD177" i="90"/>
  <c r="AD208" i="90" s="1"/>
  <c r="AE183" i="90"/>
  <c r="AE214" i="90" s="1"/>
  <c r="I186" i="90"/>
  <c r="I217" i="90" s="1"/>
  <c r="V174" i="90"/>
  <c r="V205" i="90" s="1"/>
  <c r="P188" i="90"/>
  <c r="P219" i="90" s="1"/>
  <c r="E186" i="90"/>
  <c r="E217" i="90" s="1"/>
  <c r="AE177" i="90"/>
  <c r="AE208" i="90" s="1"/>
  <c r="M192" i="90"/>
  <c r="M223" i="90" s="1"/>
  <c r="AR185" i="90"/>
  <c r="AR216" i="90" s="1"/>
  <c r="S182" i="90"/>
  <c r="S213" i="90" s="1"/>
  <c r="B177" i="90"/>
  <c r="B208" i="90" s="1"/>
  <c r="P181" i="90"/>
  <c r="P212" i="90" s="1"/>
  <c r="AS165" i="90"/>
  <c r="AS196" i="90" s="1"/>
  <c r="AS223" i="90"/>
  <c r="AS192" i="90"/>
  <c r="L179" i="90"/>
  <c r="L210" i="90" s="1"/>
  <c r="B179" i="90"/>
  <c r="B210" i="90" s="1"/>
  <c r="U167" i="90"/>
  <c r="U198" i="90" s="1"/>
  <c r="AA190" i="90"/>
  <c r="AA221" i="90" s="1"/>
  <c r="N172" i="90"/>
  <c r="N203" i="90" s="1"/>
  <c r="Q181" i="90"/>
  <c r="Q212" i="90" s="1"/>
  <c r="S173" i="90"/>
  <c r="S204" i="90" s="1"/>
  <c r="AF181" i="90"/>
  <c r="AF212" i="90" s="1"/>
  <c r="Y191" i="90"/>
  <c r="Y222" i="90" s="1"/>
  <c r="AB172" i="90"/>
  <c r="AB203" i="90" s="1"/>
  <c r="AT226" i="90"/>
  <c r="AT230" i="90"/>
  <c r="AD163" i="90"/>
  <c r="AD194" i="90" s="1"/>
  <c r="AR182" i="90"/>
  <c r="AR213" i="90" s="1"/>
  <c r="A191" i="90"/>
  <c r="A222" i="90" s="1"/>
  <c r="AC184" i="90"/>
  <c r="AC215" i="90" s="1"/>
  <c r="AB186" i="90"/>
  <c r="AB217" i="90" s="1"/>
  <c r="D183" i="90"/>
  <c r="D214" i="90" s="1"/>
  <c r="X192" i="90"/>
  <c r="X223" i="90" s="1"/>
  <c r="N181" i="90"/>
  <c r="N212" i="90" s="1"/>
  <c r="AE179" i="90"/>
  <c r="AE210" i="90" s="1"/>
  <c r="AE192" i="90"/>
  <c r="AE223" i="90" s="1"/>
  <c r="S170" i="90"/>
  <c r="S201" i="90" s="1"/>
  <c r="H187" i="90"/>
  <c r="H218" i="90" s="1"/>
  <c r="AG166" i="90"/>
  <c r="AG197" i="90" s="1"/>
  <c r="Q164" i="90"/>
  <c r="Q195" i="90" s="1"/>
  <c r="I167" i="90"/>
  <c r="I198" i="90"/>
  <c r="W179" i="90"/>
  <c r="W210" i="90" s="1"/>
  <c r="J171" i="90"/>
  <c r="J202" i="90" s="1"/>
  <c r="P179" i="90"/>
  <c r="P210" i="90" s="1"/>
  <c r="L173" i="90"/>
  <c r="L204" i="90" s="1"/>
  <c r="E175" i="90"/>
  <c r="E206" i="90" s="1"/>
  <c r="X191" i="90"/>
  <c r="X222" i="90" s="1"/>
  <c r="M179" i="90"/>
  <c r="M210" i="90" s="1"/>
  <c r="A181" i="90"/>
  <c r="A212" i="90" s="1"/>
  <c r="AR169" i="90"/>
  <c r="AR200" i="90" s="1"/>
  <c r="L167" i="90"/>
  <c r="L198" i="90" s="1"/>
  <c r="AR172" i="90"/>
  <c r="AR203" i="90" s="1"/>
  <c r="H168" i="90"/>
  <c r="H199" i="90" s="1"/>
  <c r="Z165" i="90"/>
  <c r="Z196" i="90" s="1"/>
  <c r="Y189" i="90"/>
  <c r="Y220" i="90" s="1"/>
  <c r="AF180" i="90"/>
  <c r="AF211" i="90" s="1"/>
  <c r="AG175" i="90"/>
  <c r="AG206" i="90" s="1"/>
  <c r="AD174" i="90"/>
  <c r="AD205" i="90" s="1"/>
  <c r="E165" i="90"/>
  <c r="E196" i="90" s="1"/>
  <c r="Z173" i="90"/>
  <c r="Z204" i="90" s="1"/>
  <c r="Y178" i="90"/>
  <c r="Y209" i="90" s="1"/>
  <c r="C177" i="90"/>
  <c r="C208" i="90" s="1"/>
  <c r="H169" i="90"/>
  <c r="H200" i="90" s="1"/>
  <c r="V185" i="90"/>
  <c r="V216" i="90" s="1"/>
  <c r="X183" i="90"/>
  <c r="X214" i="90" s="1"/>
  <c r="Q186" i="90"/>
  <c r="Q217" i="90" s="1"/>
  <c r="P165" i="90"/>
  <c r="P196" i="90" s="1"/>
  <c r="AR166" i="90"/>
  <c r="AR197" i="90" s="1"/>
  <c r="M170" i="90"/>
  <c r="M201" i="90" s="1"/>
  <c r="K167" i="90"/>
  <c r="K198" i="90" s="1"/>
  <c r="L168" i="90"/>
  <c r="L199" i="90" s="1"/>
  <c r="M175" i="90"/>
  <c r="M206" i="90" s="1"/>
  <c r="AF173" i="90"/>
  <c r="AF204" i="90" s="1"/>
  <c r="T176" i="90"/>
  <c r="T207" i="90" s="1"/>
  <c r="N178" i="90"/>
  <c r="N209" i="90" s="1"/>
  <c r="Z181" i="90"/>
  <c r="Z212" i="90" s="1"/>
  <c r="U177" i="90"/>
  <c r="U208" i="90" s="1"/>
  <c r="F189" i="90"/>
  <c r="F220" i="90" s="1"/>
  <c r="C192" i="90"/>
  <c r="C223" i="90" s="1"/>
  <c r="N164" i="90"/>
  <c r="N195" i="90" s="1"/>
  <c r="T178" i="90"/>
  <c r="T209" i="90" s="1"/>
  <c r="I180" i="90"/>
  <c r="I211" i="90" s="1"/>
  <c r="U176" i="90"/>
  <c r="U207" i="90" s="1"/>
  <c r="AG179" i="90"/>
  <c r="AG210" i="90" s="1"/>
  <c r="AF175" i="90"/>
  <c r="AF206" i="90" s="1"/>
  <c r="K191" i="90"/>
  <c r="K222" i="90" s="1"/>
  <c r="F190" i="90"/>
  <c r="F221" i="90" s="1"/>
  <c r="S166" i="90"/>
  <c r="S197" i="90" s="1"/>
  <c r="AB178" i="90"/>
  <c r="AB209" i="90" s="1"/>
  <c r="Q183" i="90"/>
  <c r="Q214" i="90" s="1"/>
  <c r="AF174" i="90"/>
  <c r="AF205" i="90" s="1"/>
  <c r="F182" i="90"/>
  <c r="F213" i="90" s="1"/>
  <c r="AR175" i="90"/>
  <c r="AR206" i="90" s="1"/>
  <c r="N189" i="90"/>
  <c r="N220" i="90" s="1"/>
  <c r="K192" i="90"/>
  <c r="K223" i="90" s="1"/>
  <c r="V164" i="90"/>
  <c r="V195" i="90" s="1"/>
  <c r="P167" i="90"/>
  <c r="P198" i="90" s="1"/>
  <c r="AF170" i="90"/>
  <c r="AF201" i="90" s="1"/>
  <c r="AC176" i="90"/>
  <c r="AC207" i="90" s="1"/>
  <c r="G190" i="90"/>
  <c r="G221" i="90" s="1"/>
  <c r="AE181" i="90"/>
  <c r="AE212" i="90" s="1"/>
  <c r="V184" i="90"/>
  <c r="V215" i="90" s="1"/>
  <c r="N190" i="90"/>
  <c r="N221" i="90" s="1"/>
  <c r="M181" i="90"/>
  <c r="M212" i="90" s="1"/>
  <c r="N171" i="90"/>
  <c r="N202" i="90" s="1"/>
  <c r="M178" i="90"/>
  <c r="M209" i="90" s="1"/>
  <c r="D190" i="90"/>
  <c r="D221" i="90" s="1"/>
  <c r="AF187" i="90"/>
  <c r="AF218" i="90" s="1"/>
  <c r="C183" i="90"/>
  <c r="C214" i="90" s="1"/>
  <c r="V192" i="90"/>
  <c r="V223" i="90" s="1"/>
  <c r="AF189" i="90"/>
  <c r="AF220" i="90" s="1"/>
  <c r="S179" i="90"/>
  <c r="S210" i="90" s="1"/>
  <c r="AF167" i="90"/>
  <c r="AF198" i="90" s="1"/>
  <c r="E174" i="90"/>
  <c r="E205" i="90" s="1"/>
  <c r="M176" i="90"/>
  <c r="M207" i="90" s="1"/>
  <c r="V181" i="90"/>
  <c r="V212" i="90" s="1"/>
  <c r="AR192" i="90"/>
  <c r="AR223" i="90" s="1"/>
  <c r="E187" i="90"/>
  <c r="E218" i="90" s="1"/>
  <c r="D191" i="90"/>
  <c r="D222" i="90" s="1"/>
  <c r="B192" i="90"/>
  <c r="B223" i="90" s="1"/>
  <c r="B178" i="90"/>
  <c r="B209" i="90" s="1"/>
  <c r="AG192" i="90"/>
  <c r="AG223" i="90" s="1"/>
  <c r="AC172" i="90"/>
  <c r="AC203" i="90" s="1"/>
  <c r="V168" i="90"/>
  <c r="V199" i="90" s="1"/>
  <c r="N163" i="90"/>
  <c r="N194" i="90" s="1"/>
  <c r="Y164" i="90"/>
  <c r="Y195" i="90" s="1"/>
  <c r="Z163" i="90"/>
  <c r="Z194" i="90" s="1"/>
  <c r="AR164" i="90"/>
  <c r="AR195" i="90" s="1"/>
  <c r="AF163" i="90"/>
  <c r="AF194" i="90" s="1"/>
  <c r="AS179" i="90"/>
  <c r="AS210" i="90" s="1"/>
  <c r="AS182" i="90"/>
  <c r="AS213" i="90" s="1"/>
  <c r="AS176" i="90"/>
  <c r="AS207" i="90" s="1"/>
  <c r="H192" i="90"/>
  <c r="H223" i="90" s="1"/>
  <c r="H190" i="90"/>
  <c r="H221" i="90" s="1"/>
  <c r="AA168" i="90"/>
  <c r="AA199" i="90" s="1"/>
  <c r="AA187" i="90"/>
  <c r="AA218" i="90" s="1"/>
  <c r="D188" i="90"/>
  <c r="D219" i="90" s="1"/>
  <c r="T184" i="90"/>
  <c r="T215" i="90" s="1"/>
  <c r="Z164" i="90"/>
  <c r="Z195" i="90" s="1"/>
  <c r="C163" i="90"/>
  <c r="C194" i="90" s="1"/>
  <c r="R166" i="90"/>
  <c r="R197" i="90" s="1"/>
  <c r="G172" i="90"/>
  <c r="G203" i="90" s="1"/>
  <c r="X168" i="90"/>
  <c r="X199" i="90" s="1"/>
  <c r="D169" i="90"/>
  <c r="D200" i="90" s="1"/>
  <c r="Y187" i="90"/>
  <c r="Y218" i="90" s="1"/>
  <c r="H182" i="90"/>
  <c r="H213" i="90" s="1"/>
  <c r="B169" i="90"/>
  <c r="B200" i="90" s="1"/>
  <c r="U171" i="90"/>
  <c r="U202" i="90" s="1"/>
  <c r="K179" i="90"/>
  <c r="K210" i="90" s="1"/>
  <c r="AG178" i="90"/>
  <c r="AG209" i="90" s="1"/>
  <c r="P172" i="90"/>
  <c r="P203" i="90" s="1"/>
  <c r="O186" i="90"/>
  <c r="O217" i="90" s="1"/>
  <c r="O182" i="90"/>
  <c r="O213" i="90" s="1"/>
  <c r="O181" i="90"/>
  <c r="O212" i="90" s="1"/>
  <c r="A170" i="90"/>
  <c r="A201" i="90" s="1"/>
  <c r="I165" i="90"/>
  <c r="I196" i="90" s="1"/>
  <c r="V169" i="90"/>
  <c r="V200" i="90" s="1"/>
  <c r="E189" i="90"/>
  <c r="E220" i="90" s="1"/>
  <c r="W189" i="90"/>
  <c r="W220" i="90" s="1"/>
  <c r="W181" i="90"/>
  <c r="W212" i="90" s="1"/>
  <c r="W185" i="90"/>
  <c r="W216" i="90" s="1"/>
  <c r="J164" i="90"/>
  <c r="J195" i="90" s="1"/>
  <c r="J175" i="90"/>
  <c r="J206" i="90" s="1"/>
  <c r="J189" i="90"/>
  <c r="J220" i="90" s="1"/>
  <c r="J191" i="90"/>
  <c r="J222" i="90" s="1"/>
  <c r="G177" i="90"/>
  <c r="G208" i="90" s="1"/>
  <c r="U178" i="90"/>
  <c r="U209" i="90" s="1"/>
  <c r="A187" i="90"/>
  <c r="A218" i="90" s="1"/>
  <c r="M182" i="90"/>
  <c r="M213" i="90" s="1"/>
  <c r="D163" i="90"/>
  <c r="D194" i="90" s="1"/>
  <c r="AE178" i="90"/>
  <c r="AE209" i="90" s="1"/>
  <c r="N165" i="90"/>
  <c r="N196" i="90" s="1"/>
  <c r="T187" i="90"/>
  <c r="T218" i="90" s="1"/>
  <c r="R172" i="90"/>
  <c r="R203" i="90" s="1"/>
  <c r="C182" i="90"/>
  <c r="C213" i="90" s="1"/>
  <c r="I164" i="90"/>
  <c r="I195" i="90" s="1"/>
  <c r="AE189" i="90"/>
  <c r="AE220" i="90" s="1"/>
  <c r="AG170" i="90"/>
  <c r="AG201" i="90" s="1"/>
  <c r="A164" i="90"/>
  <c r="A195" i="90" s="1"/>
  <c r="AG181" i="90"/>
  <c r="AG212" i="90" s="1"/>
  <c r="G187" i="90"/>
  <c r="G218" i="90" s="1"/>
  <c r="U183" i="90"/>
  <c r="U214" i="90" s="1"/>
  <c r="A183" i="90"/>
  <c r="A214" i="90" s="1"/>
  <c r="F171" i="90"/>
  <c r="F202" i="90" s="1"/>
  <c r="S187" i="90"/>
  <c r="S218" i="90" s="1"/>
  <c r="M171" i="90"/>
  <c r="M202" i="90" s="1"/>
  <c r="AG184" i="90"/>
  <c r="AG215" i="90" s="1"/>
  <c r="N191" i="90"/>
  <c r="N222" i="90" s="1"/>
  <c r="AC171" i="90"/>
  <c r="AC202" i="90" s="1"/>
  <c r="Q182" i="90"/>
  <c r="Q213" i="90" s="1"/>
  <c r="AF164" i="90"/>
  <c r="AF195" i="90" s="1"/>
  <c r="B172" i="90"/>
  <c r="B203" i="90" s="1"/>
  <c r="B164" i="90"/>
  <c r="B195" i="90" s="1"/>
  <c r="W177" i="90"/>
  <c r="W208" i="90" s="1"/>
  <c r="J178" i="90"/>
  <c r="J209" i="90" s="1"/>
  <c r="AC164" i="90"/>
  <c r="AC195" i="90" s="1"/>
  <c r="D167" i="90"/>
  <c r="D198" i="90" s="1"/>
  <c r="Y177" i="90"/>
  <c r="Y208" i="90" s="1"/>
  <c r="E171" i="90"/>
  <c r="E202" i="90" s="1"/>
  <c r="X171" i="90"/>
  <c r="X202" i="90" s="1"/>
  <c r="P184" i="90"/>
  <c r="P215" i="90" s="1"/>
  <c r="L188" i="90"/>
  <c r="L219" i="90" s="1"/>
  <c r="K178" i="90"/>
  <c r="K209" i="90" s="1"/>
  <c r="AB174" i="90"/>
  <c r="AB205" i="90" s="1"/>
  <c r="P187" i="90"/>
  <c r="P218" i="90" s="1"/>
  <c r="I182" i="90"/>
  <c r="I213" i="90" s="1"/>
  <c r="AB187" i="90"/>
  <c r="AB218" i="90" s="1"/>
  <c r="G186" i="90"/>
  <c r="G217" i="90" s="1"/>
  <c r="R186" i="90"/>
  <c r="R217" i="90" s="1"/>
  <c r="H180" i="90"/>
  <c r="H211" i="90" s="1"/>
  <c r="Z172" i="90"/>
  <c r="Z203" i="90" s="1"/>
  <c r="AF182" i="90"/>
  <c r="AF213" i="90" s="1"/>
  <c r="O178" i="90"/>
  <c r="O209" i="90" s="1"/>
  <c r="R192" i="90"/>
  <c r="R223" i="90" s="1"/>
  <c r="G188" i="90"/>
  <c r="G219" i="90" s="1"/>
  <c r="E181" i="90"/>
  <c r="E212" i="90" s="1"/>
  <c r="X165" i="90"/>
  <c r="X196" i="90" s="1"/>
  <c r="F166" i="90"/>
  <c r="F197" i="90" s="1"/>
  <c r="P169" i="90"/>
  <c r="P200" i="90" s="1"/>
  <c r="M166" i="90"/>
  <c r="M197" i="90" s="1"/>
  <c r="H171" i="90"/>
  <c r="H202" i="90" s="1"/>
  <c r="Y186" i="90"/>
  <c r="Y217" i="90" s="1"/>
  <c r="Y182" i="90"/>
  <c r="Y213" i="90" s="1"/>
  <c r="AD185" i="90"/>
  <c r="AD216" i="90" s="1"/>
  <c r="AB184" i="90"/>
  <c r="AB215" i="90" s="1"/>
  <c r="AB167" i="90"/>
  <c r="AB198" i="90" s="1"/>
  <c r="C172" i="90"/>
  <c r="C203" i="90" s="1"/>
  <c r="Q178" i="90"/>
  <c r="Q209" i="90" s="1"/>
  <c r="D172" i="90"/>
  <c r="D203" i="90" s="1"/>
  <c r="P163" i="90"/>
  <c r="P194" i="90" s="1"/>
  <c r="U173" i="90"/>
  <c r="U204" i="90" s="1"/>
  <c r="U190" i="90"/>
  <c r="U221" i="90" s="1"/>
  <c r="A176" i="90"/>
  <c r="A207" i="90" s="1"/>
  <c r="Q171" i="90"/>
  <c r="Q202" i="90" s="1"/>
  <c r="O163" i="90"/>
  <c r="O194" i="90" s="1"/>
  <c r="AG164" i="90"/>
  <c r="AG195" i="90" s="1"/>
  <c r="F169" i="90"/>
  <c r="F200" i="90" s="1"/>
  <c r="E166" i="90"/>
  <c r="E197" i="90" s="1"/>
  <c r="H178" i="90"/>
  <c r="H209" i="90" s="1"/>
  <c r="L178" i="90"/>
  <c r="L209" i="90" s="1"/>
  <c r="Z176" i="90"/>
  <c r="Z207" i="90" s="1"/>
  <c r="D181" i="90"/>
  <c r="D212" i="90" s="1"/>
  <c r="AB182" i="90"/>
  <c r="AB213" i="90" s="1"/>
  <c r="AC183" i="90"/>
  <c r="AC214" i="90" s="1"/>
  <c r="R179" i="90"/>
  <c r="R210" i="90" s="1"/>
  <c r="G191" i="90"/>
  <c r="G222" i="90" s="1"/>
  <c r="F185" i="90"/>
  <c r="F216" i="90" s="1"/>
  <c r="P168" i="90"/>
  <c r="P199" i="90" s="1"/>
  <c r="E182" i="90"/>
  <c r="E213" i="90" s="1"/>
  <c r="AD191" i="90"/>
  <c r="AD222" i="90" s="1"/>
  <c r="R178" i="90"/>
  <c r="R209" i="90" s="1"/>
  <c r="AD181" i="90"/>
  <c r="AD212" i="90" s="1"/>
  <c r="V179" i="90"/>
  <c r="V210" i="90" s="1"/>
  <c r="N184" i="90"/>
  <c r="N215" i="90" s="1"/>
  <c r="G192" i="90"/>
  <c r="G223" i="90" s="1"/>
  <c r="U168" i="90"/>
  <c r="U199" i="90" s="1"/>
  <c r="N182" i="90"/>
  <c r="N213" i="90" s="1"/>
  <c r="AB170" i="90"/>
  <c r="AB201" i="90" s="1"/>
  <c r="V178" i="90"/>
  <c r="V209" i="90" s="1"/>
  <c r="G184" i="90"/>
  <c r="G215" i="90" s="1"/>
  <c r="AC177" i="90"/>
  <c r="AC208" i="90" s="1"/>
  <c r="R184" i="90"/>
  <c r="R215" i="90" s="1"/>
  <c r="N185" i="90"/>
  <c r="N216" i="90" s="1"/>
  <c r="Z168" i="90"/>
  <c r="Z199" i="90" s="1"/>
  <c r="I169" i="90"/>
  <c r="I200" i="90" s="1"/>
  <c r="AG174" i="90"/>
  <c r="AG205" i="90" s="1"/>
  <c r="Z178" i="90"/>
  <c r="Z209" i="90" s="1"/>
  <c r="S178" i="90"/>
  <c r="S209" i="90" s="1"/>
  <c r="AR183" i="90"/>
  <c r="AR214" i="90" s="1"/>
  <c r="X188" i="90"/>
  <c r="X219" i="90" s="1"/>
  <c r="R185" i="90"/>
  <c r="R216" i="90" s="1"/>
  <c r="Z186" i="90"/>
  <c r="Z217" i="90" s="1"/>
  <c r="Z175" i="90"/>
  <c r="Z206" i="90" s="1"/>
  <c r="I184" i="90"/>
  <c r="I215" i="90" s="1"/>
  <c r="X177" i="90"/>
  <c r="X208" i="90" s="1"/>
  <c r="L192" i="90"/>
  <c r="L223" i="90" s="1"/>
  <c r="D185" i="90"/>
  <c r="D216" i="90" s="1"/>
  <c r="AC185" i="90"/>
  <c r="AC216" i="90"/>
  <c r="P186" i="90"/>
  <c r="P217" i="90" s="1"/>
  <c r="C188" i="90"/>
  <c r="C219" i="90" s="1"/>
  <c r="V171" i="90"/>
  <c r="V202" i="90" s="1"/>
  <c r="N176" i="90"/>
  <c r="N207" i="90" s="1"/>
  <c r="K180" i="90"/>
  <c r="K211" i="90" s="1"/>
  <c r="T183" i="90"/>
  <c r="T214" i="90" s="1"/>
  <c r="X175" i="90"/>
  <c r="X206" i="90" s="1"/>
  <c r="C191" i="90"/>
  <c r="C222" i="90" s="1"/>
  <c r="AR191" i="90"/>
  <c r="AR222" i="90" s="1"/>
  <c r="B190" i="90"/>
  <c r="B221" i="90" s="1"/>
  <c r="B191" i="90"/>
  <c r="B222" i="90" s="1"/>
  <c r="AA192" i="90"/>
  <c r="AA223" i="90" s="1"/>
  <c r="C181" i="90"/>
  <c r="C212" i="90" s="1"/>
  <c r="H186" i="90"/>
  <c r="H217" i="90" s="1"/>
  <c r="F180" i="90"/>
  <c r="F211" i="90" s="1"/>
  <c r="AE164" i="90"/>
  <c r="AE195" i="90" s="1"/>
  <c r="AA167" i="90"/>
  <c r="AA198" i="90" s="1"/>
  <c r="B165" i="90"/>
  <c r="B196" i="90" s="1"/>
  <c r="D164" i="90"/>
  <c r="D195" i="90" s="1"/>
  <c r="AS168" i="90"/>
  <c r="AS199" i="90" s="1"/>
  <c r="AS181" i="90"/>
  <c r="AS212" i="90" s="1"/>
  <c r="AS189" i="90"/>
  <c r="AS220" i="90" s="1"/>
  <c r="AS178" i="90"/>
  <c r="AS209" i="90" s="1"/>
  <c r="H177" i="90"/>
  <c r="H208" i="90" s="1"/>
  <c r="H188" i="90"/>
  <c r="H219" i="90" s="1"/>
  <c r="AA181" i="90"/>
  <c r="AA212" i="90" s="1"/>
  <c r="AA182" i="90"/>
  <c r="AA213" i="90" s="1"/>
  <c r="AG187" i="90"/>
  <c r="AG218" i="90" s="1"/>
  <c r="E172" i="90"/>
  <c r="E203" i="90" s="1"/>
  <c r="A168" i="90"/>
  <c r="A199" i="90" s="1"/>
  <c r="B163" i="90"/>
  <c r="B194" i="90" s="1"/>
  <c r="U164" i="90"/>
  <c r="U195" i="90" s="1"/>
  <c r="AF169" i="90"/>
  <c r="AF200" i="90" s="1"/>
  <c r="Y166" i="90"/>
  <c r="Y197" i="90" s="1"/>
  <c r="Q163" i="90"/>
  <c r="Q194" i="90" s="1"/>
  <c r="N186" i="90"/>
  <c r="N217" i="90" s="1"/>
  <c r="AR170" i="90"/>
  <c r="AR201" i="90" s="1"/>
  <c r="AF165" i="90"/>
  <c r="AF196" i="90" s="1"/>
  <c r="I168" i="90"/>
  <c r="I199" i="90" s="1"/>
  <c r="AR173" i="90"/>
  <c r="AR204" i="90" s="1"/>
  <c r="AE171" i="90"/>
  <c r="AE202" i="90" s="1"/>
  <c r="F170" i="90"/>
  <c r="F201" i="90" s="1"/>
  <c r="O190" i="90"/>
  <c r="O221" i="90" s="1"/>
  <c r="O192" i="90"/>
  <c r="O223" i="90" s="1"/>
  <c r="C169" i="90"/>
  <c r="C200" i="90" s="1"/>
  <c r="B170" i="90"/>
  <c r="B201" i="90" s="1"/>
  <c r="Q166" i="90"/>
  <c r="Q197" i="90" s="1"/>
  <c r="AA165" i="90"/>
  <c r="AA196" i="90" s="1"/>
  <c r="W176" i="90"/>
  <c r="W207" i="90" s="1"/>
  <c r="W170" i="90"/>
  <c r="W201" i="90" s="1"/>
  <c r="W164" i="90"/>
  <c r="W195" i="90" s="1"/>
  <c r="W186" i="90"/>
  <c r="W217" i="90" s="1"/>
  <c r="X181" i="90"/>
  <c r="X212" i="90" s="1"/>
  <c r="J168" i="90"/>
  <c r="J199" i="90" s="1"/>
  <c r="J182" i="90"/>
  <c r="J213" i="90" s="1"/>
  <c r="J187" i="90"/>
  <c r="J218" i="90" s="1"/>
  <c r="J183" i="90"/>
  <c r="J214" i="90" s="1"/>
  <c r="K172" i="90"/>
  <c r="K203" i="90" s="1"/>
  <c r="U179" i="90"/>
  <c r="U210" i="90" s="1"/>
  <c r="AF191" i="90"/>
  <c r="AF222" i="90" s="1"/>
  <c r="B167" i="90"/>
  <c r="B198" i="90" s="1"/>
  <c r="V163" i="90"/>
  <c r="V194" i="90" s="1"/>
  <c r="K181" i="90"/>
  <c r="K212" i="90" s="1"/>
  <c r="T174" i="90"/>
  <c r="T205" i="90" s="1"/>
  <c r="AB173" i="90"/>
  <c r="AB204" i="90" s="1"/>
  <c r="AD167" i="90"/>
  <c r="AD198" i="90" s="1"/>
  <c r="D184" i="90"/>
  <c r="D215" i="90" s="1"/>
  <c r="X227" i="90" l="1"/>
  <c r="C227" i="90"/>
  <c r="AF227" i="90"/>
  <c r="F227" i="90"/>
  <c r="AK226" i="90"/>
  <c r="AK230" i="90" s="1"/>
  <c r="I227" i="90"/>
  <c r="AG227" i="90"/>
  <c r="AA227" i="90"/>
  <c r="AJ226" i="90"/>
  <c r="AJ230" i="90"/>
  <c r="O227" i="90"/>
  <c r="Z227" i="90"/>
  <c r="G227" i="90"/>
  <c r="AS227" i="90"/>
  <c r="M227" i="90"/>
  <c r="T227" i="90"/>
  <c r="V227" i="90"/>
  <c r="AD227" i="90"/>
  <c r="J227" i="90"/>
  <c r="B227" i="90"/>
  <c r="D227" i="90"/>
  <c r="R227" i="90"/>
  <c r="P227" i="90"/>
  <c r="N227" i="90"/>
  <c r="K227" i="90"/>
  <c r="U227" i="90"/>
  <c r="S227" i="90"/>
  <c r="E227" i="90"/>
  <c r="Q227" i="90"/>
  <c r="W227" i="90"/>
  <c r="H227" i="90"/>
  <c r="AN226" i="90"/>
  <c r="AN230" i="90" s="1"/>
  <c r="AE227" i="90"/>
  <c r="AB227" i="90"/>
  <c r="L227" i="90"/>
  <c r="AQ230" i="90"/>
  <c r="AQ226" i="90"/>
  <c r="AL226" i="90"/>
  <c r="AL230" i="90" s="1"/>
  <c r="A227" i="90"/>
  <c r="AC227" i="90"/>
  <c r="Y227" i="90"/>
  <c r="AM226" i="90"/>
  <c r="AM230" i="90" s="1"/>
  <c r="AP226" i="90"/>
  <c r="AP230" i="90" s="1"/>
  <c r="AI226" i="90"/>
  <c r="AI230" i="90"/>
  <c r="AO226" i="90"/>
  <c r="AO230" i="90" s="1"/>
  <c r="AR227" i="90"/>
  <c r="AH226" i="90"/>
  <c r="AH230" i="90" s="1"/>
  <c r="AM195" i="81"/>
  <c r="AL195" i="81"/>
  <c r="AK195" i="81"/>
  <c r="AJ195" i="81"/>
  <c r="AI195" i="81"/>
  <c r="AH195" i="81"/>
  <c r="AH231" i="81"/>
  <c r="AQ231" i="81"/>
  <c r="AP231" i="81"/>
  <c r="AO231" i="81"/>
  <c r="AN231" i="81"/>
  <c r="AM231" i="81"/>
  <c r="AL231" i="81"/>
  <c r="AK231" i="81"/>
  <c r="AJ231" i="81"/>
  <c r="AI231" i="81"/>
  <c r="AQ227" i="81"/>
  <c r="AP227" i="81"/>
  <c r="AO227" i="81"/>
  <c r="AN227" i="81"/>
  <c r="AM227" i="81"/>
  <c r="AL227" i="81"/>
  <c r="AK227" i="81"/>
  <c r="AJ227" i="81"/>
  <c r="AI227" i="81"/>
  <c r="AH227" i="81"/>
  <c r="AQ195" i="81"/>
  <c r="AP195" i="81"/>
  <c r="AO195" i="81"/>
  <c r="AN195" i="81"/>
  <c r="AQ164" i="81"/>
  <c r="AP164" i="81"/>
  <c r="AO164" i="81"/>
  <c r="AN164" i="81"/>
  <c r="AM164" i="81"/>
  <c r="AL164" i="81"/>
  <c r="AK164" i="81"/>
  <c r="AJ164" i="81"/>
  <c r="AH164" i="81"/>
  <c r="AQ133" i="81"/>
  <c r="AP133" i="81"/>
  <c r="AO133" i="81"/>
  <c r="AN133" i="81"/>
  <c r="AM133" i="81"/>
  <c r="AL133" i="81"/>
  <c r="AK133" i="81"/>
  <c r="AJ133" i="81"/>
  <c r="AI133" i="81"/>
  <c r="AH133" i="81"/>
  <c r="M226" i="90" l="1"/>
  <c r="M230" i="90"/>
  <c r="R230" i="90"/>
  <c r="R226" i="90"/>
  <c r="AR226" i="90"/>
  <c r="AR230" i="90"/>
  <c r="A238" i="90" s="1"/>
  <c r="L226" i="90"/>
  <c r="L230" i="90"/>
  <c r="E226" i="90"/>
  <c r="E230" i="90"/>
  <c r="B226" i="90"/>
  <c r="B230" i="90" s="1"/>
  <c r="Z230" i="90"/>
  <c r="Z226" i="90"/>
  <c r="W226" i="90"/>
  <c r="W230" i="90" s="1"/>
  <c r="Q226" i="90"/>
  <c r="Q230" i="90" s="1"/>
  <c r="AB226" i="90"/>
  <c r="AB230" i="90"/>
  <c r="S226" i="90"/>
  <c r="S230" i="90"/>
  <c r="J230" i="90"/>
  <c r="J226" i="90"/>
  <c r="O226" i="90"/>
  <c r="O230" i="90"/>
  <c r="F226" i="90"/>
  <c r="F230" i="90"/>
  <c r="P226" i="90"/>
  <c r="P230" i="90" s="1"/>
  <c r="D226" i="90"/>
  <c r="D230" i="90"/>
  <c r="AC226" i="90"/>
  <c r="AC230" i="90"/>
  <c r="AE226" i="90"/>
  <c r="AE230" i="90"/>
  <c r="U226" i="90"/>
  <c r="U230" i="90"/>
  <c r="AD226" i="90"/>
  <c r="AD230" i="90"/>
  <c r="AF230" i="90"/>
  <c r="AF226" i="90"/>
  <c r="H230" i="90"/>
  <c r="H226" i="90"/>
  <c r="AS226" i="90"/>
  <c r="AS230" i="90"/>
  <c r="Y230" i="90"/>
  <c r="Y226" i="90"/>
  <c r="A226" i="90"/>
  <c r="A230" i="90" s="1"/>
  <c r="K226" i="90"/>
  <c r="K230" i="90"/>
  <c r="V226" i="90"/>
  <c r="V230" i="90"/>
  <c r="C230" i="90"/>
  <c r="C226" i="90"/>
  <c r="AG230" i="90"/>
  <c r="AG226" i="90"/>
  <c r="I230" i="90"/>
  <c r="I226" i="90"/>
  <c r="G226" i="90"/>
  <c r="G230" i="90"/>
  <c r="N226" i="90"/>
  <c r="N230" i="90"/>
  <c r="T226" i="90"/>
  <c r="T230" i="90"/>
  <c r="AA230" i="90"/>
  <c r="AA226" i="90"/>
  <c r="X230" i="90"/>
  <c r="X226" i="90"/>
  <c r="AC12" i="80"/>
  <c r="AC13" i="80"/>
  <c r="AC14" i="80"/>
  <c r="AC15" i="80"/>
  <c r="AC16" i="80"/>
  <c r="AC17" i="80"/>
  <c r="AC18" i="80"/>
  <c r="AC19" i="80"/>
  <c r="AC20" i="80"/>
  <c r="AC21" i="80"/>
  <c r="AC22" i="80"/>
  <c r="AC23" i="80"/>
  <c r="AC24" i="80"/>
  <c r="AC25" i="80"/>
  <c r="AC26" i="80"/>
  <c r="AC27" i="80"/>
  <c r="AC28" i="80"/>
  <c r="AC29" i="80"/>
  <c r="AC30" i="80"/>
  <c r="AC31" i="80"/>
  <c r="AC32" i="80"/>
  <c r="AC33" i="80"/>
  <c r="AC34" i="80"/>
  <c r="AC35" i="80"/>
  <c r="AC36" i="80"/>
  <c r="AC37" i="80"/>
  <c r="AC38" i="80"/>
  <c r="AC39" i="80"/>
  <c r="AC40" i="80"/>
  <c r="AC11" i="80"/>
  <c r="DC22" i="81"/>
  <c r="A232" i="90" l="1"/>
  <c r="AR231" i="81"/>
  <c r="AR227" i="81"/>
  <c r="AR195" i="81"/>
  <c r="AR164" i="81"/>
  <c r="AR133" i="81"/>
  <c r="AS231" i="81"/>
  <c r="AS227" i="81"/>
  <c r="AS195" i="81"/>
  <c r="AS164" i="81"/>
  <c r="C74" i="79" l="1"/>
  <c r="C72" i="79"/>
  <c r="Q93" i="79"/>
  <c r="C93" i="79"/>
  <c r="C103" i="79"/>
  <c r="Q103" i="79" s="1"/>
  <c r="Q94" i="79"/>
  <c r="C80" i="79" l="1"/>
  <c r="C83" i="79" l="1"/>
  <c r="C78" i="79" s="1"/>
  <c r="C77" i="79"/>
  <c r="C29" i="79"/>
  <c r="C28" i="79"/>
  <c r="C27" i="79"/>
  <c r="C35" i="79"/>
  <c r="M7" i="73"/>
  <c r="C17" i="79" l="1"/>
  <c r="C15" i="79"/>
  <c r="C14" i="79"/>
  <c r="F7" i="73" s="1"/>
  <c r="C13" i="79"/>
  <c r="M6" i="73" s="1"/>
  <c r="C12" i="79"/>
  <c r="J6" i="73" s="1"/>
  <c r="C11" i="79"/>
  <c r="G6" i="73" s="1"/>
  <c r="C10" i="79"/>
  <c r="E6" i="73" s="1"/>
  <c r="C9" i="79"/>
  <c r="O4" i="73" s="1"/>
  <c r="C8" i="79"/>
  <c r="E4" i="73" s="1"/>
  <c r="C7" i="79"/>
  <c r="E3" i="73" s="1"/>
  <c r="C12" i="80" l="1"/>
  <c r="C13" i="80"/>
  <c r="C14" i="80"/>
  <c r="C15" i="80"/>
  <c r="C16" i="80"/>
  <c r="C17" i="80"/>
  <c r="C18" i="80"/>
  <c r="C19" i="80"/>
  <c r="C20" i="80"/>
  <c r="C21" i="80"/>
  <c r="C22" i="80"/>
  <c r="C23" i="80"/>
  <c r="C24" i="80"/>
  <c r="C25" i="80"/>
  <c r="C26" i="80"/>
  <c r="C27" i="80"/>
  <c r="C28" i="80"/>
  <c r="C29" i="80"/>
  <c r="C30" i="80"/>
  <c r="C31" i="80"/>
  <c r="C32" i="80"/>
  <c r="C33" i="80"/>
  <c r="C34" i="80"/>
  <c r="C35" i="80"/>
  <c r="C36" i="80"/>
  <c r="C37" i="80"/>
  <c r="C38" i="80"/>
  <c r="C39" i="80"/>
  <c r="C40" i="80"/>
  <c r="C11" i="80"/>
  <c r="C24" i="73" s="1"/>
  <c r="C53" i="73" l="1"/>
  <c r="C60" i="73"/>
  <c r="C52" i="73"/>
  <c r="C44" i="73"/>
  <c r="C27" i="73"/>
  <c r="C51" i="73"/>
  <c r="C61" i="73"/>
  <c r="C43" i="73"/>
  <c r="C41" i="73"/>
  <c r="C59" i="73"/>
  <c r="C58" i="73"/>
  <c r="C42" i="73"/>
  <c r="C57" i="73"/>
  <c r="C49" i="73"/>
  <c r="C56" i="73"/>
  <c r="C48" i="73"/>
  <c r="C40" i="73"/>
  <c r="C26" i="73"/>
  <c r="C45" i="73"/>
  <c r="C55" i="73"/>
  <c r="C47" i="73"/>
  <c r="C39" i="73"/>
  <c r="C25" i="73"/>
  <c r="C28" i="73"/>
  <c r="C50" i="73"/>
  <c r="C54" i="73"/>
  <c r="C46" i="73"/>
  <c r="C29" i="73"/>
  <c r="C62" i="73"/>
  <c r="D12" i="80"/>
  <c r="J25" i="73" s="1"/>
  <c r="D13" i="80"/>
  <c r="J26" i="73" s="1"/>
  <c r="D14" i="80"/>
  <c r="J27" i="73" s="1"/>
  <c r="D15" i="80"/>
  <c r="J28" i="73" s="1"/>
  <c r="D16" i="80"/>
  <c r="J29" i="73" s="1"/>
  <c r="D17" i="80"/>
  <c r="J39" i="73" s="1"/>
  <c r="D18" i="80"/>
  <c r="J40" i="73" s="1"/>
  <c r="D19" i="80"/>
  <c r="J41" i="73" s="1"/>
  <c r="D20" i="80"/>
  <c r="J42" i="73" s="1"/>
  <c r="D21" i="80"/>
  <c r="J43" i="73" s="1"/>
  <c r="D22" i="80"/>
  <c r="J44" i="73" s="1"/>
  <c r="D23" i="80"/>
  <c r="J45" i="73" s="1"/>
  <c r="D24" i="80"/>
  <c r="J46" i="73" s="1"/>
  <c r="D25" i="80"/>
  <c r="J47" i="73" s="1"/>
  <c r="D26" i="80"/>
  <c r="J48" i="73" s="1"/>
  <c r="D27" i="80"/>
  <c r="J49" i="73" s="1"/>
  <c r="D28" i="80"/>
  <c r="J50" i="73" s="1"/>
  <c r="D29" i="80"/>
  <c r="J51" i="73" s="1"/>
  <c r="D30" i="80"/>
  <c r="J52" i="73" s="1"/>
  <c r="D31" i="80"/>
  <c r="J53" i="73" s="1"/>
  <c r="D32" i="80"/>
  <c r="J54" i="73" s="1"/>
  <c r="D33" i="80"/>
  <c r="J55" i="73" s="1"/>
  <c r="D34" i="80"/>
  <c r="J56" i="73" s="1"/>
  <c r="D35" i="80"/>
  <c r="J57" i="73" s="1"/>
  <c r="D36" i="80"/>
  <c r="J58" i="73" s="1"/>
  <c r="D37" i="80"/>
  <c r="J59" i="73" s="1"/>
  <c r="D38" i="80"/>
  <c r="J60" i="73" s="1"/>
  <c r="D39" i="80"/>
  <c r="J61" i="73" s="1"/>
  <c r="D40" i="80"/>
  <c r="J62" i="73" s="1"/>
  <c r="D11" i="80"/>
  <c r="J24" i="73" s="1"/>
  <c r="M12" i="80" l="1"/>
  <c r="M13" i="80"/>
  <c r="M14" i="80"/>
  <c r="M15" i="80"/>
  <c r="M16" i="80"/>
  <c r="M17" i="80"/>
  <c r="M18" i="80"/>
  <c r="M19" i="80"/>
  <c r="M20" i="80"/>
  <c r="M21" i="80"/>
  <c r="M22" i="80"/>
  <c r="M23" i="80"/>
  <c r="M24" i="80"/>
  <c r="M25" i="80"/>
  <c r="M26" i="80"/>
  <c r="M27" i="80"/>
  <c r="M28" i="80"/>
  <c r="M29" i="80"/>
  <c r="M30" i="80"/>
  <c r="M31" i="80"/>
  <c r="M32" i="80"/>
  <c r="M33" i="80"/>
  <c r="M34" i="80"/>
  <c r="M35" i="80"/>
  <c r="M36" i="80"/>
  <c r="M37" i="80"/>
  <c r="M38" i="80"/>
  <c r="M39" i="80"/>
  <c r="M40" i="80"/>
  <c r="M11" i="80"/>
  <c r="K12" i="80"/>
  <c r="K13" i="80"/>
  <c r="K14" i="80"/>
  <c r="K15" i="80"/>
  <c r="K16" i="80"/>
  <c r="K17" i="80"/>
  <c r="K18" i="80"/>
  <c r="K19" i="80"/>
  <c r="K20" i="80"/>
  <c r="K21" i="80"/>
  <c r="K22" i="80"/>
  <c r="K23" i="80"/>
  <c r="K24" i="80"/>
  <c r="K25" i="80"/>
  <c r="K26" i="80"/>
  <c r="K27" i="80"/>
  <c r="K28" i="80"/>
  <c r="K29" i="80"/>
  <c r="K30" i="80"/>
  <c r="K31" i="80"/>
  <c r="K32" i="80"/>
  <c r="K33" i="80"/>
  <c r="K34" i="80"/>
  <c r="K35" i="80"/>
  <c r="K36" i="80"/>
  <c r="K37" i="80"/>
  <c r="K38" i="80"/>
  <c r="K39" i="80"/>
  <c r="K40" i="80"/>
  <c r="J12" i="80"/>
  <c r="J13" i="80"/>
  <c r="J14" i="80"/>
  <c r="J15" i="80"/>
  <c r="J16" i="80"/>
  <c r="J17" i="80"/>
  <c r="J18" i="80"/>
  <c r="J19" i="80"/>
  <c r="J20" i="80"/>
  <c r="J21" i="80"/>
  <c r="J22" i="80"/>
  <c r="J23" i="80"/>
  <c r="J24" i="80"/>
  <c r="J25" i="80"/>
  <c r="J26" i="80"/>
  <c r="J27" i="80"/>
  <c r="J28" i="80"/>
  <c r="J29" i="80"/>
  <c r="J30" i="80"/>
  <c r="J31" i="80"/>
  <c r="J32" i="80"/>
  <c r="J33" i="80"/>
  <c r="J34" i="80"/>
  <c r="J35" i="80"/>
  <c r="J36" i="80"/>
  <c r="J37" i="80"/>
  <c r="J38" i="80"/>
  <c r="J39" i="80"/>
  <c r="J40" i="80"/>
  <c r="J11" i="80"/>
  <c r="K11" i="80" l="1"/>
  <c r="I11" i="80"/>
  <c r="I12" i="80"/>
  <c r="I13" i="80"/>
  <c r="I14" i="80"/>
  <c r="I15" i="80"/>
  <c r="I16" i="80"/>
  <c r="I17" i="80"/>
  <c r="I18" i="80"/>
  <c r="I19" i="80"/>
  <c r="I20" i="80"/>
  <c r="I21" i="80"/>
  <c r="I22" i="80"/>
  <c r="I23" i="80"/>
  <c r="I24" i="80"/>
  <c r="I25" i="80"/>
  <c r="I26" i="80"/>
  <c r="I27" i="80"/>
  <c r="I28" i="80"/>
  <c r="I29" i="80"/>
  <c r="I30" i="80"/>
  <c r="I31" i="80"/>
  <c r="I32" i="80"/>
  <c r="I33" i="80"/>
  <c r="I34" i="80"/>
  <c r="I35" i="80"/>
  <c r="I36" i="80"/>
  <c r="I37" i="80"/>
  <c r="I38" i="80"/>
  <c r="I39" i="80"/>
  <c r="I40" i="80"/>
  <c r="O24" i="80"/>
  <c r="O25" i="80"/>
  <c r="O26" i="80"/>
  <c r="O27" i="80"/>
  <c r="O28" i="80"/>
  <c r="O29" i="80"/>
  <c r="O30" i="80"/>
  <c r="O31" i="80"/>
  <c r="O32" i="80"/>
  <c r="O33" i="80"/>
  <c r="O34" i="80"/>
  <c r="O35" i="80"/>
  <c r="O36" i="80"/>
  <c r="O37" i="80"/>
  <c r="O38" i="80"/>
  <c r="O39" i="80"/>
  <c r="O40" i="80"/>
  <c r="U9" i="80" l="1"/>
  <c r="A236" i="81" l="1"/>
  <c r="O2" i="73" l="1"/>
  <c r="BJ49" i="81" l="1"/>
  <c r="DC19" i="81" l="1"/>
  <c r="CI17" i="81"/>
  <c r="AG231" i="81" l="1"/>
  <c r="AG227" i="81"/>
  <c r="AG195" i="81"/>
  <c r="AG164" i="81"/>
  <c r="AG133" i="81"/>
  <c r="P24" i="80"/>
  <c r="P25" i="80"/>
  <c r="P26" i="80"/>
  <c r="P27" i="80"/>
  <c r="P28" i="80"/>
  <c r="P29" i="80"/>
  <c r="P30" i="80"/>
  <c r="P31" i="80"/>
  <c r="P32" i="80"/>
  <c r="P33" i="80"/>
  <c r="P34" i="80"/>
  <c r="P35" i="80"/>
  <c r="P36" i="80"/>
  <c r="P37" i="80"/>
  <c r="P38" i="80"/>
  <c r="P39" i="80"/>
  <c r="P40" i="80"/>
  <c r="H102" i="81" l="1"/>
  <c r="H103" i="81"/>
  <c r="H104" i="81"/>
  <c r="H105" i="81"/>
  <c r="H106" i="81"/>
  <c r="H107" i="81"/>
  <c r="H108" i="81"/>
  <c r="H109" i="81"/>
  <c r="H110" i="81"/>
  <c r="H111" i="81"/>
  <c r="H112" i="81"/>
  <c r="H113" i="81"/>
  <c r="H114" i="81"/>
  <c r="H115" i="81"/>
  <c r="H116" i="81"/>
  <c r="H117" i="81"/>
  <c r="H118" i="81"/>
  <c r="H119" i="81"/>
  <c r="H120" i="81"/>
  <c r="H121" i="81"/>
  <c r="H122" i="81"/>
  <c r="H123" i="81"/>
  <c r="H124" i="81"/>
  <c r="H125" i="81"/>
  <c r="H126" i="81"/>
  <c r="H127" i="81"/>
  <c r="H128" i="81"/>
  <c r="H129" i="81"/>
  <c r="H130" i="81"/>
  <c r="H101" i="81"/>
  <c r="AT231" i="81"/>
  <c r="AT227" i="81"/>
  <c r="AT195" i="81"/>
  <c r="AT164" i="81"/>
  <c r="C30" i="79" l="1"/>
  <c r="I102" i="81" l="1"/>
  <c r="AU135" i="81" s="1"/>
  <c r="AU166" i="81" s="1"/>
  <c r="I103" i="81"/>
  <c r="AU136" i="81" s="1"/>
  <c r="I104" i="81"/>
  <c r="AU137" i="81" s="1"/>
  <c r="AU168" i="81" s="1"/>
  <c r="AU199" i="81" s="1"/>
  <c r="I105" i="81"/>
  <c r="AU138" i="81" s="1"/>
  <c r="AU169" i="81" s="1"/>
  <c r="AU200" i="81" s="1"/>
  <c r="I106" i="81"/>
  <c r="AU139" i="81" s="1"/>
  <c r="I107" i="81"/>
  <c r="AU140" i="81" s="1"/>
  <c r="I108" i="81"/>
  <c r="AU141" i="81" s="1"/>
  <c r="AU172" i="81" s="1"/>
  <c r="AU203" i="81" s="1"/>
  <c r="I109" i="81"/>
  <c r="AU142" i="81" s="1"/>
  <c r="AU173" i="81" s="1"/>
  <c r="AU204" i="81" s="1"/>
  <c r="I110" i="81"/>
  <c r="AU143" i="81" s="1"/>
  <c r="AU174" i="81" s="1"/>
  <c r="AU205" i="81" s="1"/>
  <c r="I111" i="81"/>
  <c r="AU144" i="81" s="1"/>
  <c r="AU175" i="81" s="1"/>
  <c r="AU206" i="81" s="1"/>
  <c r="I112" i="81"/>
  <c r="AU145" i="81" s="1"/>
  <c r="AU176" i="81" s="1"/>
  <c r="AU207" i="81" s="1"/>
  <c r="I113" i="81"/>
  <c r="AU146" i="81" s="1"/>
  <c r="AU177" i="81" s="1"/>
  <c r="AU208" i="81" s="1"/>
  <c r="I114" i="81"/>
  <c r="AU147" i="81" s="1"/>
  <c r="AU178" i="81" s="1"/>
  <c r="I115" i="81"/>
  <c r="AU148" i="81" s="1"/>
  <c r="I116" i="81"/>
  <c r="AU149" i="81" s="1"/>
  <c r="AU180" i="81" s="1"/>
  <c r="AU211" i="81" s="1"/>
  <c r="I117" i="81"/>
  <c r="AU150" i="81" s="1"/>
  <c r="AU181" i="81" s="1"/>
  <c r="AU212" i="81" s="1"/>
  <c r="I118" i="81"/>
  <c r="AU151" i="81" s="1"/>
  <c r="AU182" i="81" s="1"/>
  <c r="AU213" i="81" s="1"/>
  <c r="I119" i="81"/>
  <c r="AU152" i="81" s="1"/>
  <c r="AU183" i="81" s="1"/>
  <c r="AU214" i="81" s="1"/>
  <c r="I120" i="81"/>
  <c r="AU153" i="81" s="1"/>
  <c r="AU184" i="81" s="1"/>
  <c r="AU215" i="81" s="1"/>
  <c r="I121" i="81"/>
  <c r="AU154" i="81" s="1"/>
  <c r="AU185" i="81" s="1"/>
  <c r="AU216" i="81" s="1"/>
  <c r="I122" i="81"/>
  <c r="AU155" i="81" s="1"/>
  <c r="AU186" i="81" s="1"/>
  <c r="I123" i="81"/>
  <c r="AU156" i="81" s="1"/>
  <c r="I124" i="81"/>
  <c r="AU157" i="81" s="1"/>
  <c r="AU188" i="81" s="1"/>
  <c r="AU219" i="81" s="1"/>
  <c r="I125" i="81"/>
  <c r="AU158" i="81" s="1"/>
  <c r="AU189" i="81" s="1"/>
  <c r="AU220" i="81" s="1"/>
  <c r="I126" i="81"/>
  <c r="AU159" i="81" s="1"/>
  <c r="AU190" i="81" s="1"/>
  <c r="AU221" i="81" s="1"/>
  <c r="I127" i="81"/>
  <c r="AU160" i="81" s="1"/>
  <c r="AU191" i="81" s="1"/>
  <c r="AU222" i="81" s="1"/>
  <c r="I128" i="81"/>
  <c r="AU161" i="81" s="1"/>
  <c r="AU192" i="81" s="1"/>
  <c r="AU223" i="81" s="1"/>
  <c r="I129" i="81"/>
  <c r="AU162" i="81" s="1"/>
  <c r="AU193" i="81" s="1"/>
  <c r="AU224" i="81" s="1"/>
  <c r="I130" i="81"/>
  <c r="AU163" i="81" s="1"/>
  <c r="I101" i="81"/>
  <c r="AU134" i="81" l="1"/>
  <c r="AU165" i="81" s="1"/>
  <c r="AU217" i="81"/>
  <c r="AU187" i="81"/>
  <c r="AU218" i="81" s="1"/>
  <c r="AU179" i="81"/>
  <c r="AU210" i="81" s="1"/>
  <c r="AU171" i="81"/>
  <c r="AU202" i="81" s="1"/>
  <c r="AU209" i="81"/>
  <c r="AU194" i="81"/>
  <c r="AU225" i="81" s="1"/>
  <c r="AU170" i="81"/>
  <c r="AU201" i="81" s="1"/>
  <c r="Z11" i="81"/>
  <c r="Z10" i="81"/>
  <c r="Z9" i="81"/>
  <c r="Z8" i="81"/>
  <c r="D66" i="81" l="1"/>
  <c r="DF18" i="81"/>
  <c r="DF20" i="81"/>
  <c r="C39" i="79" l="1"/>
  <c r="I37" i="79"/>
  <c r="I38" i="79"/>
  <c r="I39" i="79"/>
  <c r="I40" i="79"/>
  <c r="I36" i="79"/>
  <c r="Q39" i="79" l="1"/>
  <c r="AA12" i="80"/>
  <c r="AB12" i="80" s="1"/>
  <c r="AA13" i="80"/>
  <c r="AB13" i="80" s="1"/>
  <c r="AA14" i="80"/>
  <c r="AB14" i="80" s="1"/>
  <c r="AA15" i="80"/>
  <c r="AB15" i="80" s="1"/>
  <c r="AA16" i="80"/>
  <c r="AB16" i="80" s="1"/>
  <c r="AA17" i="80"/>
  <c r="AB17" i="80" s="1"/>
  <c r="AA18" i="80"/>
  <c r="AB18" i="80" s="1"/>
  <c r="AA19" i="80"/>
  <c r="AB19" i="80" s="1"/>
  <c r="AA20" i="80"/>
  <c r="AB20" i="80" s="1"/>
  <c r="AA21" i="80"/>
  <c r="AB21" i="80" s="1"/>
  <c r="AA22" i="80"/>
  <c r="AB22" i="80" s="1"/>
  <c r="AA23" i="80"/>
  <c r="AB23" i="80" s="1"/>
  <c r="AA24" i="80"/>
  <c r="AB24" i="80" s="1"/>
  <c r="AA25" i="80"/>
  <c r="AB25" i="80" s="1"/>
  <c r="AA26" i="80"/>
  <c r="AB26" i="80" s="1"/>
  <c r="AA27" i="80"/>
  <c r="AB27" i="80" s="1"/>
  <c r="AA28" i="80"/>
  <c r="AB28" i="80" s="1"/>
  <c r="AA29" i="80"/>
  <c r="AB29" i="80" s="1"/>
  <c r="AA30" i="80"/>
  <c r="AB30" i="80" s="1"/>
  <c r="AA31" i="80"/>
  <c r="AB31" i="80" s="1"/>
  <c r="AA32" i="80"/>
  <c r="AB32" i="80" s="1"/>
  <c r="AA33" i="80"/>
  <c r="AB33" i="80" s="1"/>
  <c r="AA34" i="80"/>
  <c r="AB34" i="80" s="1"/>
  <c r="AA35" i="80"/>
  <c r="AB35" i="80" s="1"/>
  <c r="AA36" i="80"/>
  <c r="AB36" i="80" s="1"/>
  <c r="AA37" i="80"/>
  <c r="AB37" i="80" s="1"/>
  <c r="AA38" i="80"/>
  <c r="AB38" i="80" s="1"/>
  <c r="AA39" i="80"/>
  <c r="AB39" i="80" s="1"/>
  <c r="AA40" i="80"/>
  <c r="AB40" i="80" s="1"/>
  <c r="AA11" i="80"/>
  <c r="AB11" i="80" s="1"/>
  <c r="DC24" i="81"/>
  <c r="DC23" i="81"/>
  <c r="DC12" i="81"/>
  <c r="DC13" i="81"/>
  <c r="DC11" i="81"/>
  <c r="DC4" i="81"/>
  <c r="DC5" i="81"/>
  <c r="DC6" i="81"/>
  <c r="DC7" i="81"/>
  <c r="DC8" i="81"/>
  <c r="DC9" i="81"/>
  <c r="DC10" i="81"/>
  <c r="DC14" i="81"/>
  <c r="DC15" i="81"/>
  <c r="DC16" i="81"/>
  <c r="DC17" i="81"/>
  <c r="DC18" i="81"/>
  <c r="DC20" i="81"/>
  <c r="DC3" i="81"/>
  <c r="AD13" i="80" l="1"/>
  <c r="AD40" i="80"/>
  <c r="AD37" i="80"/>
  <c r="AD14" i="80"/>
  <c r="AD29" i="80"/>
  <c r="AD36" i="80"/>
  <c r="AD28" i="80"/>
  <c r="AD12" i="80"/>
  <c r="AD25" i="80"/>
  <c r="AD17" i="80"/>
  <c r="AD32" i="80"/>
  <c r="AD24" i="80"/>
  <c r="AD16" i="80"/>
  <c r="AD21" i="80"/>
  <c r="AD20" i="80"/>
  <c r="AD26" i="80"/>
  <c r="AD18" i="80"/>
  <c r="AD38" i="80"/>
  <c r="AD30" i="80"/>
  <c r="AD22" i="80"/>
  <c r="AD34" i="80"/>
  <c r="AD33" i="80"/>
  <c r="AD19" i="80"/>
  <c r="AD15" i="80"/>
  <c r="AD11" i="80"/>
  <c r="N11" i="80" s="1"/>
  <c r="AD39" i="80"/>
  <c r="AD35" i="80"/>
  <c r="AD31" i="80"/>
  <c r="AD27" i="80"/>
  <c r="AD23" i="80"/>
  <c r="D29" i="79" l="1"/>
  <c r="D27" i="79"/>
  <c r="D28" i="79"/>
  <c r="C33" i="79"/>
  <c r="Q33" i="79" s="1"/>
  <c r="DA2" i="81" l="1"/>
  <c r="CZ2" i="81"/>
  <c r="O61" i="73" l="1"/>
  <c r="O62" i="73"/>
  <c r="D32" i="79" l="1"/>
  <c r="D33" i="79"/>
  <c r="D34" i="79"/>
  <c r="D31" i="79"/>
  <c r="I30" i="79"/>
  <c r="I34" i="79" s="1"/>
  <c r="J30" i="79"/>
  <c r="J34" i="79" s="1"/>
  <c r="K30" i="79"/>
  <c r="K34" i="79" s="1"/>
  <c r="L30" i="79"/>
  <c r="L34" i="79" s="1"/>
  <c r="M30" i="79"/>
  <c r="M34" i="79" s="1"/>
  <c r="M29" i="79"/>
  <c r="M33" i="79" s="1"/>
  <c r="C81" i="79"/>
  <c r="C71" i="79"/>
  <c r="C70" i="79"/>
  <c r="C42" i="79"/>
  <c r="F30" i="79"/>
  <c r="F34" i="79" s="1"/>
  <c r="L29" i="79"/>
  <c r="L33" i="79" s="1"/>
  <c r="K29" i="79"/>
  <c r="K33" i="79" s="1"/>
  <c r="J29" i="79"/>
  <c r="J33" i="79" s="1"/>
  <c r="I29" i="79"/>
  <c r="I33" i="79" s="1"/>
  <c r="H29" i="79"/>
  <c r="H33" i="79" s="1"/>
  <c r="G29" i="79"/>
  <c r="G33" i="79" s="1"/>
  <c r="F29" i="79"/>
  <c r="F33" i="79" s="1"/>
  <c r="K28" i="79"/>
  <c r="K32" i="79" s="1"/>
  <c r="F28" i="79"/>
  <c r="K27" i="79"/>
  <c r="F27" i="79"/>
  <c r="H30" i="79"/>
  <c r="H34" i="79" s="1"/>
  <c r="G30" i="79"/>
  <c r="G34" i="79" s="1"/>
  <c r="C36" i="79"/>
  <c r="Q69" i="79" l="1"/>
  <c r="K31" i="79"/>
  <c r="C58" i="79" s="1"/>
  <c r="Q58" i="79" s="1"/>
  <c r="C48" i="79"/>
  <c r="C50" i="79"/>
  <c r="F32" i="79"/>
  <c r="F31" i="79"/>
  <c r="C60" i="79" s="1"/>
  <c r="B3" i="73"/>
  <c r="CA7" i="81"/>
  <c r="CA6" i="81" s="1"/>
  <c r="Q60" i="79" l="1"/>
  <c r="BJ25" i="81"/>
  <c r="K16" i="87" l="1"/>
  <c r="J16" i="87"/>
  <c r="BJ48" i="81" l="1"/>
  <c r="BJ24" i="81"/>
  <c r="BU48" i="81" l="1"/>
  <c r="E13" i="87" s="1"/>
  <c r="Q97" i="79" s="1"/>
  <c r="BP51" i="81"/>
  <c r="BO48" i="81"/>
  <c r="BO47" i="81"/>
  <c r="BO46" i="81"/>
  <c r="BO45" i="81"/>
  <c r="BN51" i="81"/>
  <c r="BM48" i="81"/>
  <c r="BM47" i="81"/>
  <c r="BM46" i="81"/>
  <c r="BM45" i="81"/>
  <c r="BJ45" i="81"/>
  <c r="BJ44" i="81"/>
  <c r="BJ38" i="81"/>
  <c r="BJ37" i="81"/>
  <c r="BJ36" i="81"/>
  <c r="BX32" i="81" s="1"/>
  <c r="BX33" i="81" s="1"/>
  <c r="BJ29" i="81"/>
  <c r="BT32" i="81" s="1"/>
  <c r="BJ23" i="81" l="1"/>
  <c r="BJ22" i="81"/>
  <c r="G25" i="81" l="1"/>
  <c r="BG31" i="81"/>
  <c r="BG30" i="81"/>
  <c r="BG28" i="81"/>
  <c r="BG27" i="81"/>
  <c r="BG26" i="81"/>
  <c r="BG25" i="81"/>
  <c r="BJ27" i="81"/>
  <c r="BJ26" i="81"/>
  <c r="BX27" i="81" s="1"/>
  <c r="BX28" i="81" s="1"/>
  <c r="F15" i="87" s="1"/>
  <c r="BV23" i="81"/>
  <c r="D15" i="87" s="1"/>
  <c r="D12" i="87" s="1"/>
  <c r="BT43" i="81"/>
  <c r="BT44" i="81" s="1"/>
  <c r="I15" i="87" s="1"/>
  <c r="BX37" i="81"/>
  <c r="BX38" i="81" s="1"/>
  <c r="K15" i="87" s="1"/>
  <c r="K12" i="87" s="1"/>
  <c r="BT37" i="81"/>
  <c r="BT38" i="81" s="1"/>
  <c r="J15" i="87" s="1"/>
  <c r="J12" i="87" s="1"/>
  <c r="H15" i="87"/>
  <c r="BS32" i="81"/>
  <c r="BT33" i="81"/>
  <c r="G15" i="87" s="1"/>
  <c r="BT27" i="81" l="1"/>
  <c r="BT28" i="81" s="1"/>
  <c r="E15" i="87" s="1"/>
  <c r="E12" i="87" s="1"/>
  <c r="F12" i="87"/>
  <c r="BX43" i="81"/>
  <c r="BX44" i="81" s="1"/>
  <c r="L15" i="87" s="1"/>
  <c r="L12" i="87" s="1"/>
  <c r="G12" i="87"/>
  <c r="I12" i="87"/>
  <c r="H12" i="87"/>
  <c r="M28" i="79" l="1"/>
  <c r="M32" i="79" s="1"/>
  <c r="L28" i="79"/>
  <c r="L32" i="79" s="1"/>
  <c r="J28" i="79"/>
  <c r="J32" i="79" s="1"/>
  <c r="I28" i="79"/>
  <c r="I32" i="79" s="1"/>
  <c r="H28" i="79"/>
  <c r="H32" i="79" s="1"/>
  <c r="G28" i="79"/>
  <c r="G32" i="79" s="1"/>
  <c r="E28" i="79"/>
  <c r="CI3" i="81" l="1"/>
  <c r="CI4" i="81"/>
  <c r="CI5" i="81"/>
  <c r="DF5" i="81" s="1"/>
  <c r="CI6" i="81"/>
  <c r="DF6" i="81" s="1"/>
  <c r="CI7" i="81"/>
  <c r="DF7" i="81" s="1"/>
  <c r="CI8" i="81"/>
  <c r="DF8" i="81" s="1"/>
  <c r="CI9" i="81"/>
  <c r="DF9" i="81" s="1"/>
  <c r="CI10" i="81"/>
  <c r="DF10" i="81" s="1"/>
  <c r="CI11" i="81"/>
  <c r="CI12" i="81"/>
  <c r="DF12" i="81" s="1"/>
  <c r="CI13" i="81"/>
  <c r="DF13" i="81" s="1"/>
  <c r="CI14" i="81"/>
  <c r="DF14" i="81" s="1"/>
  <c r="CI15" i="81"/>
  <c r="DF15" i="81" s="1"/>
  <c r="CI16" i="81"/>
  <c r="DF16" i="81" s="1"/>
  <c r="CI18" i="81"/>
  <c r="DF17" i="81" s="1"/>
  <c r="O15" i="80" l="1"/>
  <c r="O16" i="80"/>
  <c r="O17" i="80"/>
  <c r="O18" i="80"/>
  <c r="O23" i="80"/>
  <c r="O19" i="80"/>
  <c r="O22" i="80"/>
  <c r="O20" i="80"/>
  <c r="O14" i="80"/>
  <c r="O21" i="80"/>
  <c r="P17" i="80"/>
  <c r="P16" i="80"/>
  <c r="P18" i="80"/>
  <c r="P19" i="80"/>
  <c r="P23" i="80"/>
  <c r="P20" i="80"/>
  <c r="P21" i="80"/>
  <c r="P14" i="80"/>
  <c r="P22" i="80"/>
  <c r="P15" i="80"/>
  <c r="D130" i="81"/>
  <c r="D122" i="81"/>
  <c r="D114" i="81"/>
  <c r="D106" i="81"/>
  <c r="D110" i="81"/>
  <c r="D101" i="81"/>
  <c r="D123" i="81"/>
  <c r="D129" i="81"/>
  <c r="D121" i="81"/>
  <c r="D113" i="81"/>
  <c r="D105" i="81"/>
  <c r="D126" i="81"/>
  <c r="D109" i="81"/>
  <c r="D115" i="81"/>
  <c r="D128" i="81"/>
  <c r="D120" i="81"/>
  <c r="D112" i="81"/>
  <c r="D104" i="81"/>
  <c r="D118" i="81"/>
  <c r="D117" i="81"/>
  <c r="D116" i="81"/>
  <c r="D107" i="81"/>
  <c r="D127" i="81"/>
  <c r="D119" i="81"/>
  <c r="D111" i="81"/>
  <c r="D103" i="81"/>
  <c r="D102" i="81"/>
  <c r="D108" i="81"/>
  <c r="D125" i="81"/>
  <c r="D124" i="81"/>
  <c r="DF11" i="81"/>
  <c r="E130" i="81"/>
  <c r="E122" i="81"/>
  <c r="E114" i="81"/>
  <c r="E106" i="81"/>
  <c r="E120" i="81"/>
  <c r="E112" i="81"/>
  <c r="E117" i="81"/>
  <c r="E124" i="81"/>
  <c r="E129" i="81"/>
  <c r="E121" i="81"/>
  <c r="E113" i="81"/>
  <c r="E125" i="81"/>
  <c r="E108" i="81"/>
  <c r="E128" i="81"/>
  <c r="E127" i="81"/>
  <c r="E119" i="81"/>
  <c r="E111" i="81"/>
  <c r="E103" i="81"/>
  <c r="E109" i="81"/>
  <c r="E126" i="81"/>
  <c r="E118" i="81"/>
  <c r="E110" i="81"/>
  <c r="E102" i="81"/>
  <c r="E101" i="81"/>
  <c r="E123" i="81"/>
  <c r="E115" i="81"/>
  <c r="E107" i="81"/>
  <c r="E105" i="81"/>
  <c r="E104" i="81"/>
  <c r="E116" i="81"/>
  <c r="DF4" i="81"/>
  <c r="C133" i="81"/>
  <c r="O13" i="80"/>
  <c r="P11" i="80"/>
  <c r="P13" i="80"/>
  <c r="P12" i="80"/>
  <c r="DF3" i="81"/>
  <c r="O11" i="80"/>
  <c r="O12" i="80"/>
  <c r="E66" i="81"/>
  <c r="G69" i="81" s="1"/>
  <c r="CR2" i="81"/>
  <c r="CQ2" i="81"/>
  <c r="CP2" i="81"/>
  <c r="AI157" i="81" l="1" a="1"/>
  <c r="AI157" i="81" s="1"/>
  <c r="AI188" i="81" s="1"/>
  <c r="AI149" i="81" a="1"/>
  <c r="AI149" i="81" s="1"/>
  <c r="AI180" i="81" s="1"/>
  <c r="AI141" i="81" a="1"/>
  <c r="AI141" i="81" s="1"/>
  <c r="AI172" i="81" s="1"/>
  <c r="AH163" i="81" a="1"/>
  <c r="AH163" i="81" s="1"/>
  <c r="AH155" i="81" a="1"/>
  <c r="AH155" i="81" s="1"/>
  <c r="AH147" i="81" a="1"/>
  <c r="AH147" i="81" s="1"/>
  <c r="AH139" i="81" a="1"/>
  <c r="AH139" i="81" s="1"/>
  <c r="AI153" i="81" a="1"/>
  <c r="AI153" i="81" s="1"/>
  <c r="AI184" i="81" s="1"/>
  <c r="AH151" i="81" a="1"/>
  <c r="AH151" i="81" s="1"/>
  <c r="AI136" i="81" a="1"/>
  <c r="AI136" i="81" s="1"/>
  <c r="AI167" i="81" s="1"/>
  <c r="AH134" i="81" a="1"/>
  <c r="AH134" i="81" s="1"/>
  <c r="AI151" i="81" a="1"/>
  <c r="AI151" i="81" s="1"/>
  <c r="AI182" i="81" s="1"/>
  <c r="AH149" i="81" a="1"/>
  <c r="AH149" i="81" s="1"/>
  <c r="AI150" i="81" a="1"/>
  <c r="AI150" i="81" s="1"/>
  <c r="AI181" i="81" s="1"/>
  <c r="AH148" i="81" a="1"/>
  <c r="AH148" i="81" s="1"/>
  <c r="AI156" i="81" a="1"/>
  <c r="AI156" i="81" s="1"/>
  <c r="AI187" i="81" s="1"/>
  <c r="AI148" i="81" a="1"/>
  <c r="AI148" i="81" s="1"/>
  <c r="AI179" i="81" s="1"/>
  <c r="AI140" i="81" a="1"/>
  <c r="AI140" i="81" s="1"/>
  <c r="AI171" i="81" s="1"/>
  <c r="AH162" i="81" a="1"/>
  <c r="AH162" i="81" s="1"/>
  <c r="AH154" i="81" a="1"/>
  <c r="AH154" i="81" s="1"/>
  <c r="AH146" i="81" a="1"/>
  <c r="AH146" i="81" s="1"/>
  <c r="AH138" i="81" a="1"/>
  <c r="AH138" i="81" s="1"/>
  <c r="AI137" i="81" a="1"/>
  <c r="AI137" i="81" s="1"/>
  <c r="AI168" i="81" s="1"/>
  <c r="AH135" i="81" a="1"/>
  <c r="AH135" i="81" s="1"/>
  <c r="AI160" i="81" a="1"/>
  <c r="AI160" i="81" s="1"/>
  <c r="AI191" i="81" s="1"/>
  <c r="AH158" i="81" a="1"/>
  <c r="AH158" i="81" s="1"/>
  <c r="AI159" i="81" a="1"/>
  <c r="AI159" i="81" s="1"/>
  <c r="AI190" i="81" s="1"/>
  <c r="AH157" i="81" a="1"/>
  <c r="AH157" i="81" s="1"/>
  <c r="AI134" i="81" a="1"/>
  <c r="AI134" i="81" s="1"/>
  <c r="AI165" i="81" s="1"/>
  <c r="AI163" i="81" a="1"/>
  <c r="AI163" i="81" s="1"/>
  <c r="AI194" i="81" s="1"/>
  <c r="AI155" i="81" a="1"/>
  <c r="AI155" i="81" s="1"/>
  <c r="AI186" i="81" s="1"/>
  <c r="AI147" i="81" a="1"/>
  <c r="AI147" i="81" s="1"/>
  <c r="AI178" i="81" s="1"/>
  <c r="AI139" i="81" a="1"/>
  <c r="AI139" i="81" s="1"/>
  <c r="AI170" i="81" s="1"/>
  <c r="AH161" i="81" a="1"/>
  <c r="AH161" i="81" s="1"/>
  <c r="AH153" i="81" a="1"/>
  <c r="AH153" i="81" s="1"/>
  <c r="AH145" i="81" a="1"/>
  <c r="AH145" i="81" s="1"/>
  <c r="AH137" i="81" a="1"/>
  <c r="AH137" i="81" s="1"/>
  <c r="AI145" i="81" a="1"/>
  <c r="AI145" i="81" s="1"/>
  <c r="AI176" i="81" s="1"/>
  <c r="AH143" i="81" a="1"/>
  <c r="AH143" i="81" s="1"/>
  <c r="AI144" i="81" a="1"/>
  <c r="AI144" i="81" s="1"/>
  <c r="AI175" i="81" s="1"/>
  <c r="AH142" i="81" a="1"/>
  <c r="AH142" i="81" s="1"/>
  <c r="AI143" i="81" a="1"/>
  <c r="AI143" i="81" s="1"/>
  <c r="AI174" i="81" s="1"/>
  <c r="AH141" i="81" a="1"/>
  <c r="AH141" i="81" s="1"/>
  <c r="AI142" i="81" a="1"/>
  <c r="AI142" i="81" s="1"/>
  <c r="AI173" i="81" s="1"/>
  <c r="AH140" i="81" a="1"/>
  <c r="AH140" i="81" s="1"/>
  <c r="AI162" i="81" a="1"/>
  <c r="AI162" i="81" s="1"/>
  <c r="AI193" i="81" s="1"/>
  <c r="AI154" i="81" a="1"/>
  <c r="AI154" i="81" s="1"/>
  <c r="AI185" i="81" s="1"/>
  <c r="AI146" i="81" a="1"/>
  <c r="AI146" i="81" s="1"/>
  <c r="AI177" i="81" s="1"/>
  <c r="AI138" i="81" a="1"/>
  <c r="AI138" i="81" s="1"/>
  <c r="AI169" i="81" s="1"/>
  <c r="AH160" i="81" a="1"/>
  <c r="AH160" i="81" s="1"/>
  <c r="AH152" i="81" a="1"/>
  <c r="AH152" i="81" s="1"/>
  <c r="AH144" i="81" a="1"/>
  <c r="AH144" i="81" s="1"/>
  <c r="AH136" i="81" a="1"/>
  <c r="AH136" i="81" s="1"/>
  <c r="AI161" i="81" a="1"/>
  <c r="AI161" i="81" s="1"/>
  <c r="AI192" i="81" s="1"/>
  <c r="AH159" i="81" a="1"/>
  <c r="AH159" i="81" s="1"/>
  <c r="AI152" i="81" a="1"/>
  <c r="AI152" i="81" s="1"/>
  <c r="AI183" i="81" s="1"/>
  <c r="AH150" i="81" a="1"/>
  <c r="AH150" i="81" s="1"/>
  <c r="AI135" i="81" a="1"/>
  <c r="AI135" i="81" s="1"/>
  <c r="AI166" i="81" s="1"/>
  <c r="AI158" i="81" a="1"/>
  <c r="AI158" i="81" s="1"/>
  <c r="AI189" i="81" s="1"/>
  <c r="AH156" i="81" a="1"/>
  <c r="AH156" i="81" s="1"/>
  <c r="AJ153" i="81" a="1"/>
  <c r="AJ153" i="81" s="1"/>
  <c r="AJ156" i="81" a="1"/>
  <c r="AJ156" i="81" s="1"/>
  <c r="AJ142" i="81" a="1"/>
  <c r="AJ142" i="81" s="1"/>
  <c r="AJ147" i="81" a="1"/>
  <c r="AJ147" i="81" s="1"/>
  <c r="AJ154" i="81" a="1"/>
  <c r="AJ154" i="81" s="1"/>
  <c r="AJ149" i="81" a="1"/>
  <c r="AJ149" i="81" s="1"/>
  <c r="AJ141" i="81" a="1"/>
  <c r="AJ141" i="81" s="1"/>
  <c r="AJ136" i="81" a="1"/>
  <c r="AJ136" i="81" s="1"/>
  <c r="AJ145" i="81" a="1"/>
  <c r="AJ145" i="81" s="1"/>
  <c r="AJ159" i="81" a="1"/>
  <c r="AJ159" i="81" s="1"/>
  <c r="AJ134" i="81" a="1"/>
  <c r="AJ134" i="81" s="1"/>
  <c r="AJ162" i="81" a="1"/>
  <c r="AJ162" i="81" s="1"/>
  <c r="AJ135" i="81" a="1"/>
  <c r="AJ135" i="81" s="1"/>
  <c r="AJ140" i="81" a="1"/>
  <c r="AJ140" i="81" s="1"/>
  <c r="AJ163" i="81" a="1"/>
  <c r="AJ163" i="81" s="1"/>
  <c r="AJ161" i="81" a="1"/>
  <c r="AJ161" i="81" s="1"/>
  <c r="AJ137" i="81" a="1"/>
  <c r="AJ137" i="81" s="1"/>
  <c r="AJ151" i="81" a="1"/>
  <c r="AJ151" i="81" s="1"/>
  <c r="AJ148" i="81" a="1"/>
  <c r="AJ148" i="81" s="1"/>
  <c r="AJ160" i="81" a="1"/>
  <c r="AJ160" i="81" s="1"/>
  <c r="AJ152" i="81" a="1"/>
  <c r="AJ152" i="81" s="1"/>
  <c r="AJ158" i="81" a="1"/>
  <c r="AJ158" i="81" s="1"/>
  <c r="AJ155" i="81" a="1"/>
  <c r="AJ155" i="81" s="1"/>
  <c r="AJ139" i="81" a="1"/>
  <c r="AJ139" i="81" s="1"/>
  <c r="AJ143" i="81" a="1"/>
  <c r="AJ143" i="81" s="1"/>
  <c r="AJ157" i="81" a="1"/>
  <c r="AJ157" i="81" s="1"/>
  <c r="AJ146" i="81" a="1"/>
  <c r="AJ146" i="81" s="1"/>
  <c r="AJ138" i="81" a="1"/>
  <c r="AJ138" i="81" s="1"/>
  <c r="AJ144" i="81" a="1"/>
  <c r="AJ144" i="81" s="1"/>
  <c r="AJ150" i="81" a="1"/>
  <c r="AJ150" i="81" s="1"/>
  <c r="AL161" i="81" a="1"/>
  <c r="AL161" i="81" s="1"/>
  <c r="AL153" i="81" a="1"/>
  <c r="AL153" i="81" s="1"/>
  <c r="AL145" i="81" a="1"/>
  <c r="AL145" i="81" s="1"/>
  <c r="AL137" i="81" a="1"/>
  <c r="AL137" i="81" s="1"/>
  <c r="AK159" i="81" a="1"/>
  <c r="AK159" i="81" s="1"/>
  <c r="AK151" i="81" a="1"/>
  <c r="AK151" i="81" s="1"/>
  <c r="AK182" i="81" s="1"/>
  <c r="AK213" i="81" s="1"/>
  <c r="AK143" i="81" a="1"/>
  <c r="AK143" i="81" s="1"/>
  <c r="AK135" i="81" a="1"/>
  <c r="AK135" i="81" s="1"/>
  <c r="AL141" i="81" a="1"/>
  <c r="AL141" i="81" s="1"/>
  <c r="AK155" i="81" a="1"/>
  <c r="AK155" i="81" s="1"/>
  <c r="AK186" i="81" s="1"/>
  <c r="AK217" i="81" s="1"/>
  <c r="AK162" i="81" a="1"/>
  <c r="AK162" i="81" s="1"/>
  <c r="AK138" i="81" a="1"/>
  <c r="AK138" i="81" s="1"/>
  <c r="AL147" i="81" a="1"/>
  <c r="AL147" i="81" s="1"/>
  <c r="AK153" i="81" a="1"/>
  <c r="AK153" i="81" s="1"/>
  <c r="AK184" i="81" s="1"/>
  <c r="AK215" i="81" s="1"/>
  <c r="AL146" i="81" a="1"/>
  <c r="AL146" i="81" s="1"/>
  <c r="AK152" i="81" a="1"/>
  <c r="AK152" i="81" s="1"/>
  <c r="AK183" i="81" s="1"/>
  <c r="AK214" i="81" s="1"/>
  <c r="AL160" i="81" a="1"/>
  <c r="AL160" i="81" s="1"/>
  <c r="AL152" i="81" a="1"/>
  <c r="AL152" i="81" s="1"/>
  <c r="AL144" i="81" a="1"/>
  <c r="AL144" i="81" s="1"/>
  <c r="AL136" i="81" a="1"/>
  <c r="AL136" i="81" s="1"/>
  <c r="AK158" i="81" a="1"/>
  <c r="AK158" i="81" s="1"/>
  <c r="AK189" i="81" s="1"/>
  <c r="AK220" i="81" s="1"/>
  <c r="AK150" i="81" a="1"/>
  <c r="AK150" i="81" s="1"/>
  <c r="AK181" i="81" s="1"/>
  <c r="AK212" i="81" s="1"/>
  <c r="AK142" i="81" a="1"/>
  <c r="AK142" i="81" s="1"/>
  <c r="AK173" i="81" s="1"/>
  <c r="AK204" i="81" s="1"/>
  <c r="AK134" i="81" a="1"/>
  <c r="AK134" i="81" s="1"/>
  <c r="AK165" i="81" s="1"/>
  <c r="AK196" i="81" s="1"/>
  <c r="AL149" i="81" a="1"/>
  <c r="AL149" i="81" s="1"/>
  <c r="AK139" i="81" a="1"/>
  <c r="AK139" i="81" s="1"/>
  <c r="AK170" i="81" s="1"/>
  <c r="AK201" i="81" s="1"/>
  <c r="AL140" i="81" a="1"/>
  <c r="AL140" i="81" s="1"/>
  <c r="AL163" i="81" a="1"/>
  <c r="AL163" i="81" s="1"/>
  <c r="AK161" i="81" a="1"/>
  <c r="AK161" i="81" s="1"/>
  <c r="AK192" i="81" s="1"/>
  <c r="AK223" i="81" s="1"/>
  <c r="AL138" i="81" a="1"/>
  <c r="AL138" i="81" s="1"/>
  <c r="AK136" i="81" a="1"/>
  <c r="AK136" i="81" s="1"/>
  <c r="AK167" i="81" s="1"/>
  <c r="AK198" i="81" s="1"/>
  <c r="AL159" i="81" a="1"/>
  <c r="AL159" i="81" s="1"/>
  <c r="AL151" i="81" a="1"/>
  <c r="AL151" i="81" s="1"/>
  <c r="AL143" i="81" a="1"/>
  <c r="AL143" i="81" s="1"/>
  <c r="AL135" i="81" a="1"/>
  <c r="AL135" i="81" s="1"/>
  <c r="AK157" i="81" a="1"/>
  <c r="AK157" i="81" s="1"/>
  <c r="AK188" i="81" s="1"/>
  <c r="AK219" i="81" s="1"/>
  <c r="AK149" i="81" a="1"/>
  <c r="AK149" i="81" s="1"/>
  <c r="AK180" i="81" s="1"/>
  <c r="AK211" i="81" s="1"/>
  <c r="AK141" i="81" a="1"/>
  <c r="AK141" i="81" s="1"/>
  <c r="AK172" i="81" s="1"/>
  <c r="AK203" i="81" s="1"/>
  <c r="AL157" i="81" a="1"/>
  <c r="AL157" i="81" s="1"/>
  <c r="AK147" i="81" a="1"/>
  <c r="AK147" i="81" s="1"/>
  <c r="AK178" i="81" s="1"/>
  <c r="AK209" i="81" s="1"/>
  <c r="AL148" i="81" a="1"/>
  <c r="AL148" i="81" s="1"/>
  <c r="AK146" i="81" a="1"/>
  <c r="AK146" i="81" s="1"/>
  <c r="AL155" i="81" a="1"/>
  <c r="AL155" i="81" s="1"/>
  <c r="AK145" i="81" a="1"/>
  <c r="AK145" i="81" s="1"/>
  <c r="AK176" i="81" s="1"/>
  <c r="AK207" i="81" s="1"/>
  <c r="AL154" i="81" a="1"/>
  <c r="AL154" i="81" s="1"/>
  <c r="AK144" i="81" a="1"/>
  <c r="AK144" i="81" s="1"/>
  <c r="AL158" i="81" a="1"/>
  <c r="AL158" i="81" s="1"/>
  <c r="AL150" i="81" a="1"/>
  <c r="AL150" i="81" s="1"/>
  <c r="AL142" i="81" a="1"/>
  <c r="AL142" i="81" s="1"/>
  <c r="AL134" i="81" a="1"/>
  <c r="AL134" i="81" s="1"/>
  <c r="AK156" i="81" a="1"/>
  <c r="AK156" i="81" s="1"/>
  <c r="AK187" i="81" s="1"/>
  <c r="AK218" i="81" s="1"/>
  <c r="AK148" i="81" a="1"/>
  <c r="AK148" i="81" s="1"/>
  <c r="AK140" i="81" a="1"/>
  <c r="AK140" i="81" s="1"/>
  <c r="AK163" i="81" a="1"/>
  <c r="AK163" i="81" s="1"/>
  <c r="AK194" i="81" s="1"/>
  <c r="AK225" i="81" s="1"/>
  <c r="AL156" i="81" a="1"/>
  <c r="AL156" i="81" s="1"/>
  <c r="AK154" i="81" a="1"/>
  <c r="AK154" i="81" s="1"/>
  <c r="AL139" i="81" a="1"/>
  <c r="AL139" i="81" s="1"/>
  <c r="AK137" i="81" a="1"/>
  <c r="AK137" i="81" s="1"/>
  <c r="AK168" i="81" s="1"/>
  <c r="AK199" i="81" s="1"/>
  <c r="AL162" i="81" a="1"/>
  <c r="AL162" i="81" s="1"/>
  <c r="AK160" i="81" a="1"/>
  <c r="AK160" i="81" s="1"/>
  <c r="AM144" i="81" a="1"/>
  <c r="AM144" i="81" s="1"/>
  <c r="AM175" i="81" s="1"/>
  <c r="AM206" i="81" s="1"/>
  <c r="AM150" i="81" a="1"/>
  <c r="AM150" i="81" s="1"/>
  <c r="AM181" i="81" s="1"/>
  <c r="AM212" i="81" s="1"/>
  <c r="AM148" i="81" a="1"/>
  <c r="AM148" i="81" s="1"/>
  <c r="AM179" i="81" s="1"/>
  <c r="AM210" i="81" s="1"/>
  <c r="AM141" i="81" a="1"/>
  <c r="AM141" i="81" s="1"/>
  <c r="AM172" i="81" s="1"/>
  <c r="AM203" i="81" s="1"/>
  <c r="AM146" i="81" a="1"/>
  <c r="AM146" i="81" s="1"/>
  <c r="AM177" i="81" s="1"/>
  <c r="AM208" i="81" s="1"/>
  <c r="AM138" i="81" a="1"/>
  <c r="AM138" i="81" s="1"/>
  <c r="AM169" i="81" s="1"/>
  <c r="AM200" i="81" s="1"/>
  <c r="AM152" i="81" a="1"/>
  <c r="AM152" i="81" s="1"/>
  <c r="AM183" i="81" s="1"/>
  <c r="AM214" i="81" s="1"/>
  <c r="AM160" i="81" a="1"/>
  <c r="AM160" i="81" s="1"/>
  <c r="AM191" i="81" s="1"/>
  <c r="AM222" i="81" s="1"/>
  <c r="AM136" i="81" a="1"/>
  <c r="AM136" i="81" s="1"/>
  <c r="AM167" i="81" s="1"/>
  <c r="AM198" i="81" s="1"/>
  <c r="AM142" i="81" a="1"/>
  <c r="AM142" i="81" s="1"/>
  <c r="AM173" i="81" s="1"/>
  <c r="AM204" i="81" s="1"/>
  <c r="AM140" i="81" a="1"/>
  <c r="AM140" i="81" s="1"/>
  <c r="AM171" i="81" s="1"/>
  <c r="AM202" i="81" s="1"/>
  <c r="AM151" i="81" a="1"/>
  <c r="AM151" i="81" s="1"/>
  <c r="AM143" i="81" a="1"/>
  <c r="AM143" i="81" s="1"/>
  <c r="AM174" i="81" s="1"/>
  <c r="AM205" i="81" s="1"/>
  <c r="AM163" i="81" a="1"/>
  <c r="AM163" i="81" s="1"/>
  <c r="AM194" i="81" s="1"/>
  <c r="AM225" i="81" s="1"/>
  <c r="AM153" i="81" a="1"/>
  <c r="AM153" i="81" s="1"/>
  <c r="AM154" i="81" a="1"/>
  <c r="AM154" i="81" s="1"/>
  <c r="AM185" i="81" s="1"/>
  <c r="AM216" i="81" s="1"/>
  <c r="AM134" i="81" a="1"/>
  <c r="AM134" i="81" s="1"/>
  <c r="AM165" i="81" s="1"/>
  <c r="AM196" i="81" s="1"/>
  <c r="AM162" i="81" a="1"/>
  <c r="AM162" i="81" s="1"/>
  <c r="AM193" i="81" s="1"/>
  <c r="AM224" i="81" s="1"/>
  <c r="AM137" i="81" a="1"/>
  <c r="AM137" i="81" s="1"/>
  <c r="AM161" i="81" a="1"/>
  <c r="AM161" i="81" s="1"/>
  <c r="AM192" i="81" s="1"/>
  <c r="AM223" i="81" s="1"/>
  <c r="AM135" i="81" a="1"/>
  <c r="AM135" i="81" s="1"/>
  <c r="AM156" i="81" a="1"/>
  <c r="AM156" i="81" s="1"/>
  <c r="AM187" i="81" s="1"/>
  <c r="AM218" i="81" s="1"/>
  <c r="AM145" i="81" a="1"/>
  <c r="AM145" i="81" s="1"/>
  <c r="AM158" i="81" a="1"/>
  <c r="AM158" i="81" s="1"/>
  <c r="AM189" i="81" s="1"/>
  <c r="AM220" i="81" s="1"/>
  <c r="AM149" i="81" a="1"/>
  <c r="AM149" i="81" s="1"/>
  <c r="AM180" i="81" s="1"/>
  <c r="AM211" i="81" s="1"/>
  <c r="AM155" i="81" a="1"/>
  <c r="AM155" i="81" s="1"/>
  <c r="AM186" i="81" s="1"/>
  <c r="AM217" i="81" s="1"/>
  <c r="AM147" i="81" a="1"/>
  <c r="AM147" i="81" s="1"/>
  <c r="AM178" i="81" s="1"/>
  <c r="AM209" i="81" s="1"/>
  <c r="AM139" i="81" a="1"/>
  <c r="AM139" i="81" s="1"/>
  <c r="AM170" i="81" s="1"/>
  <c r="AM201" i="81" s="1"/>
  <c r="AM159" i="81" a="1"/>
  <c r="AM159" i="81" s="1"/>
  <c r="AM157" i="81" a="1"/>
  <c r="AM157" i="81" s="1"/>
  <c r="AM188" i="81" s="1"/>
  <c r="AM219" i="81" s="1"/>
  <c r="G91" i="81"/>
  <c r="G83" i="81"/>
  <c r="G75" i="81"/>
  <c r="G97" i="81"/>
  <c r="G89" i="81"/>
  <c r="G73" i="81"/>
  <c r="G72" i="81"/>
  <c r="G84" i="81"/>
  <c r="G98" i="81"/>
  <c r="G90" i="81"/>
  <c r="G82" i="81"/>
  <c r="G74" i="81"/>
  <c r="G81" i="81"/>
  <c r="G96" i="81"/>
  <c r="G80" i="81"/>
  <c r="G77" i="81"/>
  <c r="G92" i="81"/>
  <c r="G88" i="81"/>
  <c r="G85" i="81"/>
  <c r="G76" i="81"/>
  <c r="G95" i="81"/>
  <c r="G87" i="81"/>
  <c r="G79" i="81"/>
  <c r="G71" i="81"/>
  <c r="G94" i="81"/>
  <c r="G86" i="81"/>
  <c r="G78" i="81"/>
  <c r="G70" i="81"/>
  <c r="G93" i="81"/>
  <c r="V24" i="80"/>
  <c r="V16" i="80"/>
  <c r="V29" i="80"/>
  <c r="V39" i="80"/>
  <c r="V13" i="80"/>
  <c r="V36" i="80"/>
  <c r="V33" i="80"/>
  <c r="V27" i="80"/>
  <c r="V34" i="80"/>
  <c r="V14" i="80"/>
  <c r="V21" i="80"/>
  <c r="V19" i="80"/>
  <c r="V11" i="80"/>
  <c r="V31" i="80"/>
  <c r="V28" i="80"/>
  <c r="V18" i="80"/>
  <c r="V17" i="80"/>
  <c r="V26" i="80"/>
  <c r="V20" i="80"/>
  <c r="V38" i="80"/>
  <c r="V40" i="80"/>
  <c r="V23" i="80"/>
  <c r="V15" i="80"/>
  <c r="V12" i="80"/>
  <c r="V30" i="80"/>
  <c r="V32" i="80"/>
  <c r="V25" i="80"/>
  <c r="V37" i="80"/>
  <c r="V35" i="80"/>
  <c r="V22" i="80"/>
  <c r="U11" i="80"/>
  <c r="U40" i="80"/>
  <c r="U12" i="80"/>
  <c r="U27" i="80"/>
  <c r="U20" i="80"/>
  <c r="U35" i="80"/>
  <c r="U29" i="80"/>
  <c r="U14" i="80"/>
  <c r="U15" i="80"/>
  <c r="U34" i="80"/>
  <c r="U30" i="80"/>
  <c r="U18" i="80"/>
  <c r="U38" i="80"/>
  <c r="U26" i="80"/>
  <c r="U16" i="80"/>
  <c r="U32" i="80"/>
  <c r="U17" i="80"/>
  <c r="U37" i="80"/>
  <c r="U28" i="80"/>
  <c r="U25" i="80"/>
  <c r="U36" i="80"/>
  <c r="U24" i="80"/>
  <c r="U23" i="80"/>
  <c r="U31" i="80"/>
  <c r="U19" i="80"/>
  <c r="U13" i="80"/>
  <c r="U33" i="80"/>
  <c r="U22" i="80"/>
  <c r="U39" i="80"/>
  <c r="U21" i="80"/>
  <c r="AM184" i="81" l="1"/>
  <c r="AM215" i="81" s="1"/>
  <c r="AK190" i="81"/>
  <c r="AK221" i="81" s="1"/>
  <c r="AK193" i="81"/>
  <c r="AK224" i="81" s="1"/>
  <c r="AM166" i="81"/>
  <c r="AM197" i="81" s="1"/>
  <c r="AM190" i="81"/>
  <c r="AM221" i="81" s="1"/>
  <c r="AM176" i="81"/>
  <c r="AM207" i="81" s="1"/>
  <c r="AK175" i="81"/>
  <c r="AK206" i="81" s="1"/>
  <c r="AK166" i="81"/>
  <c r="AK197" i="81" s="1"/>
  <c r="AK169" i="81"/>
  <c r="AK200" i="81" s="1"/>
  <c r="AM182" i="81"/>
  <c r="AM213" i="81" s="1"/>
  <c r="AK171" i="81"/>
  <c r="AK202" i="81" s="1"/>
  <c r="AK174" i="81"/>
  <c r="AK205" i="81" s="1"/>
  <c r="AK191" i="81"/>
  <c r="AK222" i="81" s="1"/>
  <c r="AK177" i="81"/>
  <c r="AK208" i="81" s="1"/>
  <c r="AM168" i="81"/>
  <c r="AM199" i="81" s="1"/>
  <c r="AK179" i="81"/>
  <c r="AK210" i="81" s="1"/>
  <c r="AK185" i="81"/>
  <c r="AK216" i="81" s="1"/>
  <c r="AT185" i="81"/>
  <c r="AT186" i="81"/>
  <c r="AT177" i="81"/>
  <c r="AT170" i="81"/>
  <c r="AT193" i="81"/>
  <c r="AT167" i="81"/>
  <c r="AT173" i="81"/>
  <c r="AT165" i="81"/>
  <c r="AT196" i="81" s="1"/>
  <c r="M27" i="79"/>
  <c r="C45" i="79" s="1"/>
  <c r="AM229" i="81" l="1"/>
  <c r="AK229" i="81"/>
  <c r="AK228" i="81" s="1"/>
  <c r="AK232" i="81" s="1"/>
  <c r="AT168" i="81"/>
  <c r="AT199" i="81" s="1"/>
  <c r="AT171" i="81"/>
  <c r="AT202" i="81" s="1"/>
  <c r="AT169" i="81"/>
  <c r="AT200" i="81" s="1"/>
  <c r="AT172" i="81"/>
  <c r="AT203" i="81" s="1"/>
  <c r="AT166" i="81"/>
  <c r="AT197" i="81" s="1"/>
  <c r="AT191" i="81"/>
  <c r="AT222" i="81" s="1"/>
  <c r="AT182" i="81"/>
  <c r="AT213" i="81" s="1"/>
  <c r="AT179" i="81"/>
  <c r="AT210" i="81" s="1"/>
  <c r="AT190" i="81"/>
  <c r="AT221" i="81" s="1"/>
  <c r="AT189" i="81"/>
  <c r="AT220" i="81" s="1"/>
  <c r="AT187" i="81"/>
  <c r="AT218" i="81" s="1"/>
  <c r="AT176" i="81"/>
  <c r="AT207" i="81" s="1"/>
  <c r="AT180" i="81"/>
  <c r="AT211" i="81" s="1"/>
  <c r="AT194" i="81"/>
  <c r="AT225" i="81" s="1"/>
  <c r="AT181" i="81"/>
  <c r="AT212" i="81" s="1"/>
  <c r="AT174" i="81"/>
  <c r="AT205" i="81" s="1"/>
  <c r="AT183" i="81"/>
  <c r="AT214" i="81" s="1"/>
  <c r="AT178" i="81"/>
  <c r="AT209" i="81" s="1"/>
  <c r="AT188" i="81"/>
  <c r="AT219" i="81" s="1"/>
  <c r="AT184" i="81"/>
  <c r="AT215" i="81" s="1"/>
  <c r="AT192" i="81"/>
  <c r="AT223" i="81" s="1"/>
  <c r="AT175" i="81"/>
  <c r="AT206" i="81" s="1"/>
  <c r="AT208" i="81"/>
  <c r="AT204" i="81"/>
  <c r="AT198" i="81"/>
  <c r="AT224" i="81"/>
  <c r="AT217" i="81"/>
  <c r="AT201" i="81"/>
  <c r="AT216" i="81"/>
  <c r="M31" i="79"/>
  <c r="D133" i="81"/>
  <c r="F102" i="81"/>
  <c r="F103" i="81"/>
  <c r="F104" i="81"/>
  <c r="F105" i="81"/>
  <c r="F106" i="81"/>
  <c r="F107" i="81"/>
  <c r="F108" i="81"/>
  <c r="F109" i="81"/>
  <c r="F110" i="81"/>
  <c r="F111" i="81"/>
  <c r="F112" i="81"/>
  <c r="F113" i="81"/>
  <c r="F114" i="81"/>
  <c r="F115" i="81"/>
  <c r="F116" i="81"/>
  <c r="F117" i="81"/>
  <c r="F118" i="81"/>
  <c r="F119" i="81"/>
  <c r="F120" i="81"/>
  <c r="F121" i="81"/>
  <c r="F122" i="81"/>
  <c r="F123" i="81"/>
  <c r="F124" i="81"/>
  <c r="F125" i="81"/>
  <c r="F126" i="81"/>
  <c r="F127" i="81"/>
  <c r="F128" i="81"/>
  <c r="F129" i="81"/>
  <c r="F130" i="81"/>
  <c r="F101" i="81"/>
  <c r="AF231" i="81"/>
  <c r="AE231" i="81"/>
  <c r="AD231" i="81"/>
  <c r="AC231" i="81"/>
  <c r="AB231" i="81"/>
  <c r="AA231" i="81"/>
  <c r="Z231" i="81"/>
  <c r="Y231" i="81"/>
  <c r="X231" i="81"/>
  <c r="W231" i="81"/>
  <c r="V231" i="81"/>
  <c r="U231" i="81"/>
  <c r="T231" i="81"/>
  <c r="S231" i="81"/>
  <c r="R231" i="81"/>
  <c r="Q231" i="81"/>
  <c r="P231" i="81"/>
  <c r="O231" i="81"/>
  <c r="N231" i="81"/>
  <c r="M231" i="81"/>
  <c r="L231" i="81"/>
  <c r="K231" i="81"/>
  <c r="J231" i="81"/>
  <c r="I231" i="81"/>
  <c r="H231" i="81"/>
  <c r="G231" i="81"/>
  <c r="F231" i="81"/>
  <c r="E231" i="81"/>
  <c r="D231" i="81"/>
  <c r="C231" i="81"/>
  <c r="B231" i="81"/>
  <c r="A231" i="81"/>
  <c r="AF227" i="81"/>
  <c r="AE227" i="81"/>
  <c r="AD227" i="81"/>
  <c r="AC227" i="81"/>
  <c r="AB227" i="81"/>
  <c r="AA227" i="81"/>
  <c r="Z227" i="81"/>
  <c r="Y227" i="81"/>
  <c r="X227" i="81"/>
  <c r="W227" i="81"/>
  <c r="V227" i="81"/>
  <c r="U227" i="81"/>
  <c r="T227" i="81"/>
  <c r="S227" i="81"/>
  <c r="R227" i="81"/>
  <c r="Q227" i="81"/>
  <c r="P227" i="81"/>
  <c r="O227" i="81"/>
  <c r="N227" i="81"/>
  <c r="M227" i="81"/>
  <c r="L227" i="81"/>
  <c r="K227" i="81"/>
  <c r="J227" i="81"/>
  <c r="I227" i="81"/>
  <c r="H227" i="81"/>
  <c r="G227" i="81"/>
  <c r="F227" i="81"/>
  <c r="E227" i="81"/>
  <c r="D227" i="81"/>
  <c r="C227" i="81"/>
  <c r="B227" i="81"/>
  <c r="A227" i="81"/>
  <c r="AF195" i="81"/>
  <c r="AE195" i="81"/>
  <c r="AD195" i="81"/>
  <c r="AC195" i="81"/>
  <c r="AB195" i="81"/>
  <c r="AA195" i="81"/>
  <c r="Z195" i="81"/>
  <c r="Y195" i="81"/>
  <c r="X195" i="81"/>
  <c r="W195" i="81"/>
  <c r="V195" i="81"/>
  <c r="U195" i="81"/>
  <c r="T195" i="81"/>
  <c r="S195" i="81"/>
  <c r="R195" i="81"/>
  <c r="Q195" i="81"/>
  <c r="P195" i="81"/>
  <c r="O195" i="81"/>
  <c r="N195" i="81"/>
  <c r="M195" i="81"/>
  <c r="L195" i="81"/>
  <c r="K195" i="81"/>
  <c r="J195" i="81"/>
  <c r="I195" i="81"/>
  <c r="H195" i="81"/>
  <c r="G195" i="81"/>
  <c r="F195" i="81"/>
  <c r="E195" i="81"/>
  <c r="D195" i="81"/>
  <c r="C195" i="81"/>
  <c r="B195" i="81"/>
  <c r="A195" i="81"/>
  <c r="AF164" i="81"/>
  <c r="AE164" i="81"/>
  <c r="AD164" i="81"/>
  <c r="AC164" i="81"/>
  <c r="AB164" i="81"/>
  <c r="AA164" i="81"/>
  <c r="Z164" i="81"/>
  <c r="Y164" i="81"/>
  <c r="X164" i="81"/>
  <c r="W164" i="81"/>
  <c r="V164" i="81"/>
  <c r="U164" i="81"/>
  <c r="T164" i="81"/>
  <c r="S164" i="81"/>
  <c r="R164" i="81"/>
  <c r="Q164" i="81"/>
  <c r="P164" i="81"/>
  <c r="O164" i="81"/>
  <c r="N164" i="81"/>
  <c r="M164" i="81"/>
  <c r="L164" i="81"/>
  <c r="K164" i="81"/>
  <c r="J164" i="81"/>
  <c r="I164" i="81"/>
  <c r="H164" i="81"/>
  <c r="G164" i="81"/>
  <c r="F164" i="81"/>
  <c r="E164" i="81"/>
  <c r="D164" i="81"/>
  <c r="C164" i="81"/>
  <c r="B164" i="81"/>
  <c r="A164" i="81"/>
  <c r="C102" i="81"/>
  <c r="C103" i="81"/>
  <c r="C104" i="81"/>
  <c r="C105" i="81"/>
  <c r="C106" i="81"/>
  <c r="C107" i="81"/>
  <c r="C108" i="81"/>
  <c r="C109" i="81"/>
  <c r="C110" i="81"/>
  <c r="C111" i="81"/>
  <c r="C112" i="81"/>
  <c r="C113" i="81"/>
  <c r="C114" i="81"/>
  <c r="C115" i="81"/>
  <c r="C116" i="81"/>
  <c r="C117" i="81"/>
  <c r="C118" i="81"/>
  <c r="C119" i="81"/>
  <c r="C120" i="81"/>
  <c r="C121" i="81"/>
  <c r="C122" i="81"/>
  <c r="C123" i="81"/>
  <c r="C124" i="81"/>
  <c r="C125" i="81"/>
  <c r="C126" i="81"/>
  <c r="C127" i="81"/>
  <c r="C128" i="81"/>
  <c r="C129" i="81"/>
  <c r="C130" i="81"/>
  <c r="C101" i="81"/>
  <c r="J133" i="81"/>
  <c r="K133" i="81"/>
  <c r="M133" i="81"/>
  <c r="N133" i="81"/>
  <c r="L133" i="81"/>
  <c r="H133" i="81"/>
  <c r="G133" i="81"/>
  <c r="F133" i="81"/>
  <c r="E133" i="81"/>
  <c r="I133" i="81"/>
  <c r="AF133" i="81"/>
  <c r="AD133" i="81"/>
  <c r="AB133" i="81"/>
  <c r="Z133" i="81"/>
  <c r="X133" i="81"/>
  <c r="V133" i="81"/>
  <c r="T133" i="81"/>
  <c r="S133" i="81"/>
  <c r="R133" i="81"/>
  <c r="AE133" i="81"/>
  <c r="AC133" i="81"/>
  <c r="AA133" i="81"/>
  <c r="Y133" i="81"/>
  <c r="W133" i="81"/>
  <c r="U133" i="81"/>
  <c r="Q133" i="81"/>
  <c r="P133" i="81"/>
  <c r="O133" i="81"/>
  <c r="B133" i="81"/>
  <c r="A133" i="81"/>
  <c r="AO158" i="81" l="1" a="1"/>
  <c r="AO158" i="81" s="1"/>
  <c r="AO150" i="81" a="1"/>
  <c r="AO150" i="81" s="1"/>
  <c r="AO142" i="81" a="1"/>
  <c r="AO142" i="81" s="1"/>
  <c r="AO134" i="81" a="1"/>
  <c r="AO134" i="81" s="1"/>
  <c r="AN156" i="81" a="1"/>
  <c r="AN156" i="81" s="1"/>
  <c r="AN187" i="81" s="1"/>
  <c r="AN218" i="81" s="1"/>
  <c r="AN148" i="81" a="1"/>
  <c r="AN148" i="81" s="1"/>
  <c r="AN179" i="81" s="1"/>
  <c r="AN210" i="81" s="1"/>
  <c r="AN140" i="81" a="1"/>
  <c r="AN140" i="81" s="1"/>
  <c r="AN171" i="81" s="1"/>
  <c r="AN202" i="81" s="1"/>
  <c r="AN157" i="81" a="1"/>
  <c r="AN157" i="81" s="1"/>
  <c r="AN188" i="81" s="1"/>
  <c r="AN219" i="81" s="1"/>
  <c r="AO157" i="81" a="1"/>
  <c r="AO157" i="81" s="1"/>
  <c r="AO149" i="81" a="1"/>
  <c r="AO149" i="81" s="1"/>
  <c r="AO141" i="81" a="1"/>
  <c r="AO141" i="81" s="1"/>
  <c r="AO172" i="81" s="1"/>
  <c r="AO203" i="81" s="1"/>
  <c r="AN163" i="81" a="1"/>
  <c r="AN163" i="81" s="1"/>
  <c r="AN194" i="81" s="1"/>
  <c r="AN225" i="81" s="1"/>
  <c r="AN155" i="81" a="1"/>
  <c r="AN155" i="81" s="1"/>
  <c r="AN186" i="81" s="1"/>
  <c r="AN217" i="81" s="1"/>
  <c r="AN147" i="81" a="1"/>
  <c r="AN147" i="81" s="1"/>
  <c r="AN178" i="81" s="1"/>
  <c r="AN209" i="81" s="1"/>
  <c r="AN139" i="81" a="1"/>
  <c r="AN139" i="81" s="1"/>
  <c r="AN170" i="81" s="1"/>
  <c r="AN201" i="81" s="1"/>
  <c r="AO151" i="81" a="1"/>
  <c r="AO151" i="81" s="1"/>
  <c r="AN149" i="81" a="1"/>
  <c r="AN149" i="81" s="1"/>
  <c r="AN180" i="81" s="1"/>
  <c r="AN211" i="81" s="1"/>
  <c r="AO156" i="81" a="1"/>
  <c r="AO156" i="81" s="1"/>
  <c r="AO187" i="81" s="1"/>
  <c r="AO218" i="81" s="1"/>
  <c r="AO148" i="81" a="1"/>
  <c r="AO148" i="81" s="1"/>
  <c r="AO179" i="81" s="1"/>
  <c r="AO210" i="81" s="1"/>
  <c r="AO140" i="81" a="1"/>
  <c r="AO140" i="81" s="1"/>
  <c r="AN162" i="81" a="1"/>
  <c r="AN162" i="81" s="1"/>
  <c r="AN193" i="81" s="1"/>
  <c r="AN224" i="81" s="1"/>
  <c r="AN154" i="81" a="1"/>
  <c r="AN154" i="81" s="1"/>
  <c r="AN185" i="81" s="1"/>
  <c r="AN216" i="81" s="1"/>
  <c r="AN146" i="81" a="1"/>
  <c r="AN146" i="81" s="1"/>
  <c r="AN177" i="81" s="1"/>
  <c r="AN208" i="81" s="1"/>
  <c r="AN138" i="81" a="1"/>
  <c r="AN138" i="81" s="1"/>
  <c r="AN169" i="81" s="1"/>
  <c r="AN200" i="81" s="1"/>
  <c r="AO159" i="81" a="1"/>
  <c r="AO159" i="81" s="1"/>
  <c r="AN141" i="81" a="1"/>
  <c r="AN141" i="81" s="1"/>
  <c r="AN172" i="81" s="1"/>
  <c r="AN203" i="81" s="1"/>
  <c r="AO163" i="81" a="1"/>
  <c r="AO163" i="81" s="1"/>
  <c r="AO155" i="81" a="1"/>
  <c r="AO155" i="81" s="1"/>
  <c r="AO186" i="81" s="1"/>
  <c r="AO217" i="81" s="1"/>
  <c r="AO147" i="81" a="1"/>
  <c r="AO147" i="81" s="1"/>
  <c r="AO139" i="81" a="1"/>
  <c r="AO139" i="81" s="1"/>
  <c r="AN161" i="81" a="1"/>
  <c r="AN161" i="81" s="1"/>
  <c r="AN192" i="81" s="1"/>
  <c r="AN223" i="81" s="1"/>
  <c r="AN153" i="81" a="1"/>
  <c r="AN153" i="81" s="1"/>
  <c r="AN184" i="81" s="1"/>
  <c r="AN215" i="81" s="1"/>
  <c r="AN145" i="81" a="1"/>
  <c r="AN145" i="81" s="1"/>
  <c r="AN176" i="81" s="1"/>
  <c r="AN207" i="81" s="1"/>
  <c r="AN137" i="81" a="1"/>
  <c r="AN137" i="81" s="1"/>
  <c r="AN168" i="81" s="1"/>
  <c r="AN199" i="81" s="1"/>
  <c r="AO143" i="81" a="1"/>
  <c r="AO143" i="81" s="1"/>
  <c r="AO162" i="81" a="1"/>
  <c r="AO162" i="81" s="1"/>
  <c r="AO193" i="81" s="1"/>
  <c r="AO224" i="81" s="1"/>
  <c r="AO154" i="81" a="1"/>
  <c r="AO154" i="81" s="1"/>
  <c r="AO185" i="81" s="1"/>
  <c r="AO216" i="81" s="1"/>
  <c r="AO146" i="81" a="1"/>
  <c r="AO146" i="81" s="1"/>
  <c r="AO177" i="81" s="1"/>
  <c r="AO208" i="81" s="1"/>
  <c r="AO138" i="81" a="1"/>
  <c r="AO138" i="81" s="1"/>
  <c r="AO169" i="81" s="1"/>
  <c r="AO200" i="81" s="1"/>
  <c r="AN160" i="81" a="1"/>
  <c r="AN160" i="81" s="1"/>
  <c r="AN152" i="81" a="1"/>
  <c r="AN152" i="81" s="1"/>
  <c r="AN183" i="81" s="1"/>
  <c r="AN214" i="81" s="1"/>
  <c r="AN144" i="81" a="1"/>
  <c r="AN144" i="81" s="1"/>
  <c r="AN175" i="81" s="1"/>
  <c r="AN206" i="81" s="1"/>
  <c r="AN136" i="81" a="1"/>
  <c r="AN136" i="81" s="1"/>
  <c r="AN167" i="81" s="1"/>
  <c r="AN198" i="81" s="1"/>
  <c r="AO135" i="81" a="1"/>
  <c r="AO135" i="81" s="1"/>
  <c r="AO161" i="81" a="1"/>
  <c r="AO161" i="81" s="1"/>
  <c r="AO192" i="81" s="1"/>
  <c r="AO223" i="81" s="1"/>
  <c r="AO153" i="81" a="1"/>
  <c r="AO153" i="81" s="1"/>
  <c r="AO184" i="81" s="1"/>
  <c r="AO215" i="81" s="1"/>
  <c r="AO145" i="81" a="1"/>
  <c r="AO145" i="81" s="1"/>
  <c r="AO176" i="81" s="1"/>
  <c r="AO207" i="81" s="1"/>
  <c r="AO137" i="81" a="1"/>
  <c r="AO137" i="81" s="1"/>
  <c r="AO168" i="81" s="1"/>
  <c r="AO199" i="81" s="1"/>
  <c r="AN159" i="81" a="1"/>
  <c r="AN159" i="81" s="1"/>
  <c r="AN151" i="81" a="1"/>
  <c r="AN151" i="81" s="1"/>
  <c r="AN143" i="81" a="1"/>
  <c r="AN143" i="81" s="1"/>
  <c r="AN135" i="81" a="1"/>
  <c r="AN135" i="81" s="1"/>
  <c r="AO160" i="81" a="1"/>
  <c r="AO160" i="81" s="1"/>
  <c r="AO191" i="81" s="1"/>
  <c r="AO222" i="81" s="1"/>
  <c r="AO152" i="81" a="1"/>
  <c r="AO152" i="81" s="1"/>
  <c r="AO183" i="81" s="1"/>
  <c r="AO214" i="81" s="1"/>
  <c r="AO144" i="81" a="1"/>
  <c r="AO144" i="81" s="1"/>
  <c r="AO175" i="81" s="1"/>
  <c r="AO206" i="81" s="1"/>
  <c r="AO136" i="81" a="1"/>
  <c r="AO136" i="81" s="1"/>
  <c r="AO167" i="81" s="1"/>
  <c r="AO198" i="81" s="1"/>
  <c r="AN158" i="81" a="1"/>
  <c r="AN158" i="81" s="1"/>
  <c r="AN189" i="81" s="1"/>
  <c r="AN220" i="81" s="1"/>
  <c r="AN150" i="81" a="1"/>
  <c r="AN150" i="81" s="1"/>
  <c r="AN181" i="81" s="1"/>
  <c r="AN212" i="81" s="1"/>
  <c r="AN142" i="81" a="1"/>
  <c r="AN142" i="81" s="1"/>
  <c r="AN173" i="81" s="1"/>
  <c r="AN204" i="81" s="1"/>
  <c r="AN134" i="81" a="1"/>
  <c r="AN134" i="81" s="1"/>
  <c r="AN165" i="81" s="1"/>
  <c r="AN196" i="81" s="1"/>
  <c r="AQ159" i="81" a="1"/>
  <c r="AQ159" i="81" s="1"/>
  <c r="AQ146" i="81" a="1"/>
  <c r="AQ146" i="81" s="1"/>
  <c r="AQ150" i="81" a="1"/>
  <c r="AQ150" i="81" s="1"/>
  <c r="AQ138" i="81" a="1"/>
  <c r="AQ138" i="81" s="1"/>
  <c r="AP143" i="81" a="1"/>
  <c r="AP143" i="81" s="1"/>
  <c r="AP158" i="81" a="1"/>
  <c r="AP158" i="81" s="1"/>
  <c r="AP189" i="81" s="1"/>
  <c r="AP220" i="81" s="1"/>
  <c r="AP140" i="81" a="1"/>
  <c r="AP140" i="81" s="1"/>
  <c r="AP138" i="81" a="1"/>
  <c r="AP138" i="81" s="1"/>
  <c r="AQ145" i="81" a="1"/>
  <c r="AQ145" i="81" s="1"/>
  <c r="AQ157" i="81" a="1"/>
  <c r="AQ157" i="81" s="1"/>
  <c r="AQ142" i="81" a="1"/>
  <c r="AQ142" i="81" s="1"/>
  <c r="AQ161" i="81" a="1"/>
  <c r="AQ161" i="81" s="1"/>
  <c r="AQ192" i="81" s="1"/>
  <c r="AQ223" i="81" s="1"/>
  <c r="AP135" i="81" a="1"/>
  <c r="AP135" i="81" s="1"/>
  <c r="AP137" i="81" a="1"/>
  <c r="AP137" i="81" s="1"/>
  <c r="AP168" i="81" s="1"/>
  <c r="AP199" i="81" s="1"/>
  <c r="AP163" i="81" a="1"/>
  <c r="AP163" i="81" s="1"/>
  <c r="AP161" i="81" a="1"/>
  <c r="AP161" i="81" s="1"/>
  <c r="AP192" i="81" s="1"/>
  <c r="AP223" i="81" s="1"/>
  <c r="AQ137" i="81" a="1"/>
  <c r="AQ137" i="81" s="1"/>
  <c r="AQ151" i="81" a="1"/>
  <c r="AQ151" i="81" s="1"/>
  <c r="AQ134" i="81" a="1"/>
  <c r="AQ134" i="81" s="1"/>
  <c r="AQ155" i="81" a="1"/>
  <c r="AQ155" i="81" s="1"/>
  <c r="AP150" i="81" a="1"/>
  <c r="AP150" i="81" s="1"/>
  <c r="AP181" i="81" s="1"/>
  <c r="AP212" i="81" s="1"/>
  <c r="AP152" i="81" a="1"/>
  <c r="AP152" i="81" s="1"/>
  <c r="AP183" i="81" s="1"/>
  <c r="AP214" i="81" s="1"/>
  <c r="AP155" i="81" a="1"/>
  <c r="AP155" i="81" s="1"/>
  <c r="AP144" i="81" a="1"/>
  <c r="AP144" i="81" s="1"/>
  <c r="AP175" i="81" s="1"/>
  <c r="AP206" i="81" s="1"/>
  <c r="AP157" i="81" a="1"/>
  <c r="AP157" i="81" s="1"/>
  <c r="AP188" i="81" s="1"/>
  <c r="AP219" i="81" s="1"/>
  <c r="AP160" i="81" a="1"/>
  <c r="AP160" i="81" s="1"/>
  <c r="AP149" i="81" a="1"/>
  <c r="AP149" i="81" s="1"/>
  <c r="AP180" i="81" s="1"/>
  <c r="AP211" i="81" s="1"/>
  <c r="AP148" i="81" a="1"/>
  <c r="AP148" i="81" s="1"/>
  <c r="AQ139" i="81" a="1"/>
  <c r="AQ139" i="81" s="1"/>
  <c r="AQ143" i="81" a="1"/>
  <c r="AQ143" i="81" s="1"/>
  <c r="AQ147" i="81" a="1"/>
  <c r="AQ147" i="81" s="1"/>
  <c r="AQ148" i="81" a="1"/>
  <c r="AQ148" i="81" s="1"/>
  <c r="AP142" i="81" a="1"/>
  <c r="AP142" i="81" s="1"/>
  <c r="AP173" i="81" s="1"/>
  <c r="AP204" i="81" s="1"/>
  <c r="AP147" i="81" a="1"/>
  <c r="AP147" i="81" s="1"/>
  <c r="AP139" i="81" a="1"/>
  <c r="AP139" i="81" s="1"/>
  <c r="AQ158" i="81" a="1"/>
  <c r="AQ158" i="81" s="1"/>
  <c r="AQ135" i="81" a="1"/>
  <c r="AQ135" i="81" s="1"/>
  <c r="AQ162" i="81" a="1"/>
  <c r="AQ162" i="81" s="1"/>
  <c r="AQ140" i="81" a="1"/>
  <c r="AQ140" i="81" s="1"/>
  <c r="AP134" i="81" a="1"/>
  <c r="AP134" i="81" s="1"/>
  <c r="AP165" i="81" s="1"/>
  <c r="AP196" i="81" s="1"/>
  <c r="AP146" i="81" a="1"/>
  <c r="AP146" i="81" s="1"/>
  <c r="AQ152" i="81" a="1"/>
  <c r="AQ152" i="81" s="1"/>
  <c r="AQ154" i="81" a="1"/>
  <c r="AQ154" i="81" s="1"/>
  <c r="AQ156" i="81" a="1"/>
  <c r="AQ156" i="81" s="1"/>
  <c r="AQ160" i="81" a="1"/>
  <c r="AQ160" i="81" s="1"/>
  <c r="AP153" i="81" a="1"/>
  <c r="AP153" i="81" s="1"/>
  <c r="AP184" i="81" s="1"/>
  <c r="AP215" i="81" s="1"/>
  <c r="AP141" i="81" a="1"/>
  <c r="AP141" i="81" s="1"/>
  <c r="AP172" i="81" s="1"/>
  <c r="AP203" i="81" s="1"/>
  <c r="AP162" i="81" a="1"/>
  <c r="AP162" i="81" s="1"/>
  <c r="AQ144" i="81" a="1"/>
  <c r="AQ144" i="81" s="1"/>
  <c r="AQ153" i="81" a="1"/>
  <c r="AQ153" i="81" s="1"/>
  <c r="AQ149" i="81" a="1"/>
  <c r="AQ149" i="81" s="1"/>
  <c r="AP159" i="81" a="1"/>
  <c r="AP159" i="81" s="1"/>
  <c r="AP145" i="81" a="1"/>
  <c r="AP145" i="81" s="1"/>
  <c r="AP176" i="81" s="1"/>
  <c r="AP207" i="81" s="1"/>
  <c r="AP156" i="81" a="1"/>
  <c r="AP156" i="81" s="1"/>
  <c r="AP154" i="81" a="1"/>
  <c r="AP154" i="81" s="1"/>
  <c r="AQ136" i="81" a="1"/>
  <c r="AQ136" i="81" s="1"/>
  <c r="AQ163" i="81" a="1"/>
  <c r="AQ163" i="81" s="1"/>
  <c r="AQ141" i="81" a="1"/>
  <c r="AQ141" i="81" s="1"/>
  <c r="AP151" i="81" a="1"/>
  <c r="AP151" i="81" s="1"/>
  <c r="AP136" i="81" a="1"/>
  <c r="AP136" i="81" s="1"/>
  <c r="AP167" i="81" s="1"/>
  <c r="AP198" i="81" s="1"/>
  <c r="AO189" i="81"/>
  <c r="AO220" i="81" s="1"/>
  <c r="AO181" i="81"/>
  <c r="AO212" i="81" s="1"/>
  <c r="AO173" i="81"/>
  <c r="AO204" i="81" s="1"/>
  <c r="AO165" i="81"/>
  <c r="AO196" i="81" s="1"/>
  <c r="AO188" i="81"/>
  <c r="AO219" i="81" s="1"/>
  <c r="AO180" i="81"/>
  <c r="AO211" i="81" s="1"/>
  <c r="AM228" i="81"/>
  <c r="AM232" i="81" s="1"/>
  <c r="AI224" i="81"/>
  <c r="AI208" i="81"/>
  <c r="AI200" i="81"/>
  <c r="AI212" i="81"/>
  <c r="AI204" i="81"/>
  <c r="AI196" i="81"/>
  <c r="AT229" i="81"/>
  <c r="AT228" i="81" s="1"/>
  <c r="AT232" i="81" s="1"/>
  <c r="C79" i="79" s="1"/>
  <c r="Q77" i="79" s="1"/>
  <c r="C55" i="79"/>
  <c r="Q55" i="79" s="1"/>
  <c r="AJ192" i="81"/>
  <c r="AJ223" i="81" s="1"/>
  <c r="AH192" i="81"/>
  <c r="AH223" i="81" s="1"/>
  <c r="AO166" i="81" l="1"/>
  <c r="AO197" i="81" s="1"/>
  <c r="AO190" i="81"/>
  <c r="AO221" i="81" s="1"/>
  <c r="AP171" i="81"/>
  <c r="AP202" i="81" s="1"/>
  <c r="AO174" i="81"/>
  <c r="AO205" i="81" s="1"/>
  <c r="AP193" i="81"/>
  <c r="AP224" i="81" s="1"/>
  <c r="AO178" i="81"/>
  <c r="AO209" i="81" s="1"/>
  <c r="AP178" i="81"/>
  <c r="AP209" i="81" s="1"/>
  <c r="AP182" i="81"/>
  <c r="AP213" i="81" s="1"/>
  <c r="AN174" i="81"/>
  <c r="AN205" i="81" s="1"/>
  <c r="AO171" i="81"/>
  <c r="AO202" i="81" s="1"/>
  <c r="AP179" i="81"/>
  <c r="AP210" i="81" s="1"/>
  <c r="AP177" i="81"/>
  <c r="AP208" i="81" s="1"/>
  <c r="AN191" i="81"/>
  <c r="AN222" i="81" s="1"/>
  <c r="AO182" i="81"/>
  <c r="AO213" i="81" s="1"/>
  <c r="AP166" i="81"/>
  <c r="AP197" i="81" s="1"/>
  <c r="AP169" i="81"/>
  <c r="AP200" i="81" s="1"/>
  <c r="AP186" i="81"/>
  <c r="AP217" i="81" s="1"/>
  <c r="AN190" i="81"/>
  <c r="AN221" i="81" s="1"/>
  <c r="AP190" i="81"/>
  <c r="AP221" i="81" s="1"/>
  <c r="AP185" i="81"/>
  <c r="AP216" i="81" s="1"/>
  <c r="AN182" i="81"/>
  <c r="AN213" i="81" s="1"/>
  <c r="AO170" i="81"/>
  <c r="AO201" i="81" s="1"/>
  <c r="AP191" i="81"/>
  <c r="AP222" i="81" s="1"/>
  <c r="AP170" i="81"/>
  <c r="AP201" i="81" s="1"/>
  <c r="AP187" i="81"/>
  <c r="AP218" i="81" s="1"/>
  <c r="AP174" i="81"/>
  <c r="AP205" i="81" s="1"/>
  <c r="AN166" i="81"/>
  <c r="AN197" i="81" s="1"/>
  <c r="AO194" i="81"/>
  <c r="AO225" i="81" s="1"/>
  <c r="AP194" i="81"/>
  <c r="AP225" i="81" s="1"/>
  <c r="B104" i="81"/>
  <c r="B113" i="81"/>
  <c r="B105" i="81"/>
  <c r="B112" i="81"/>
  <c r="B107" i="81"/>
  <c r="B111" i="81"/>
  <c r="B102" i="81"/>
  <c r="B108" i="81"/>
  <c r="B109" i="81"/>
  <c r="B101" i="81"/>
  <c r="B115" i="81"/>
  <c r="AQ165" i="81"/>
  <c r="AQ196" i="81" s="1"/>
  <c r="AQ174" i="81"/>
  <c r="AQ205" i="81" s="1"/>
  <c r="AQ189" i="81"/>
  <c r="AQ220" i="81" s="1"/>
  <c r="AQ170" i="81"/>
  <c r="AQ201" i="81" s="1"/>
  <c r="AQ181" i="81"/>
  <c r="AQ212" i="81" s="1"/>
  <c r="AQ166" i="81"/>
  <c r="AQ197" i="81" s="1"/>
  <c r="AQ169" i="81"/>
  <c r="AQ200" i="81" s="1"/>
  <c r="AQ194" i="81"/>
  <c r="AQ225" i="81" s="1"/>
  <c r="AQ191" i="81"/>
  <c r="AQ222" i="81" s="1"/>
  <c r="AQ185" i="81"/>
  <c r="AQ216" i="81" s="1"/>
  <c r="AQ172" i="81"/>
  <c r="AQ203" i="81" s="1"/>
  <c r="AQ186" i="81"/>
  <c r="AQ217" i="81" s="1"/>
  <c r="AQ168" i="81"/>
  <c r="AQ199" i="81" s="1"/>
  <c r="AQ183" i="81"/>
  <c r="AQ214" i="81" s="1"/>
  <c r="AQ182" i="81"/>
  <c r="AQ213" i="81" s="1"/>
  <c r="AQ175" i="81"/>
  <c r="AQ206" i="81" s="1"/>
  <c r="AQ188" i="81"/>
  <c r="AQ219" i="81" s="1"/>
  <c r="AQ171" i="81"/>
  <c r="AQ202" i="81" s="1"/>
  <c r="AQ184" i="81"/>
  <c r="AQ215" i="81" s="1"/>
  <c r="AQ167" i="81"/>
  <c r="AQ198" i="81" s="1"/>
  <c r="AQ180" i="81"/>
  <c r="AQ211" i="81" s="1"/>
  <c r="AQ193" i="81"/>
  <c r="AQ224" i="81" s="1"/>
  <c r="AQ176" i="81"/>
  <c r="AQ207" i="81" s="1"/>
  <c r="AQ190" i="81"/>
  <c r="AQ221" i="81" s="1"/>
  <c r="AQ187" i="81"/>
  <c r="AQ218" i="81" s="1"/>
  <c r="AQ173" i="81"/>
  <c r="AQ204" i="81" s="1"/>
  <c r="AQ177" i="81"/>
  <c r="AQ208" i="81" s="1"/>
  <c r="AQ179" i="81"/>
  <c r="AQ210" i="81" s="1"/>
  <c r="AQ178" i="81"/>
  <c r="AQ209" i="81" s="1"/>
  <c r="AJ181" i="81"/>
  <c r="AJ212" i="81" s="1"/>
  <c r="AJ174" i="81"/>
  <c r="AJ205" i="81" s="1"/>
  <c r="AJ184" i="81"/>
  <c r="AJ215" i="81" s="1"/>
  <c r="AJ191" i="81"/>
  <c r="AJ222" i="81" s="1"/>
  <c r="AJ177" i="81"/>
  <c r="AJ208" i="81" s="1"/>
  <c r="AJ170" i="81"/>
  <c r="AJ201" i="81" s="1"/>
  <c r="AJ180" i="81"/>
  <c r="AJ211" i="81" s="1"/>
  <c r="AJ187" i="81"/>
  <c r="AJ218" i="81" s="1"/>
  <c r="AJ165" i="81"/>
  <c r="AJ196" i="81" s="1"/>
  <c r="AJ166" i="81"/>
  <c r="AJ197" i="81" s="1"/>
  <c r="AJ169" i="81"/>
  <c r="AJ200" i="81" s="1"/>
  <c r="AJ176" i="81"/>
  <c r="AJ207" i="81" s="1"/>
  <c r="AJ194" i="81"/>
  <c r="AJ225" i="81" s="1"/>
  <c r="AJ189" i="81"/>
  <c r="AJ220" i="81" s="1"/>
  <c r="AJ172" i="81"/>
  <c r="AJ203" i="81" s="1"/>
  <c r="AJ179" i="81"/>
  <c r="AJ210" i="81" s="1"/>
  <c r="AJ190" i="81"/>
  <c r="AJ221" i="81" s="1"/>
  <c r="AJ173" i="81"/>
  <c r="AJ204" i="81" s="1"/>
  <c r="AJ167" i="81"/>
  <c r="AJ198" i="81" s="1"/>
  <c r="AJ188" i="81"/>
  <c r="AJ219" i="81" s="1"/>
  <c r="AJ168" i="81"/>
  <c r="AJ199" i="81" s="1"/>
  <c r="AJ175" i="81"/>
  <c r="AJ206" i="81" s="1"/>
  <c r="AJ186" i="81"/>
  <c r="AJ217" i="81" s="1"/>
  <c r="AJ178" i="81"/>
  <c r="AJ209" i="81" s="1"/>
  <c r="AJ185" i="81"/>
  <c r="AJ216" i="81" s="1"/>
  <c r="AJ183" i="81"/>
  <c r="AJ214" i="81" s="1"/>
  <c r="AJ193" i="81"/>
  <c r="AJ224" i="81" s="1"/>
  <c r="AJ171" i="81"/>
  <c r="AJ202" i="81" s="1"/>
  <c r="AJ182" i="81"/>
  <c r="AJ213" i="81" s="1"/>
  <c r="AI211" i="81"/>
  <c r="AI213" i="81"/>
  <c r="AI217" i="81"/>
  <c r="AI220" i="81"/>
  <c r="AI221" i="81"/>
  <c r="AI222" i="81"/>
  <c r="AI199" i="81"/>
  <c r="AI206" i="81"/>
  <c r="AI210" i="81"/>
  <c r="AI219" i="81"/>
  <c r="AI223" i="81"/>
  <c r="AI225" i="81"/>
  <c r="AI197" i="81"/>
  <c r="AI198" i="81"/>
  <c r="AI203" i="81"/>
  <c r="AI205" i="81"/>
  <c r="AI209" i="81"/>
  <c r="AI215" i="81"/>
  <c r="AI214" i="81"/>
  <c r="AI218" i="81"/>
  <c r="AI216" i="81"/>
  <c r="AI201" i="81"/>
  <c r="AI202" i="81"/>
  <c r="AI207" i="81"/>
  <c r="AH173" i="81"/>
  <c r="AH204" i="81" s="1"/>
  <c r="AH186" i="81"/>
  <c r="AH217" i="81" s="1"/>
  <c r="AH178" i="81"/>
  <c r="AH209" i="81" s="1"/>
  <c r="AH187" i="81"/>
  <c r="AH218" i="81" s="1"/>
  <c r="AH193" i="81"/>
  <c r="AH224" i="81" s="1"/>
  <c r="AH176" i="81"/>
  <c r="AH207" i="81" s="1"/>
  <c r="AH179" i="81"/>
  <c r="AH210" i="81" s="1"/>
  <c r="AH181" i="81"/>
  <c r="AH212" i="81" s="1"/>
  <c r="AH177" i="81"/>
  <c r="AH208" i="81" s="1"/>
  <c r="AH182" i="81"/>
  <c r="AH213" i="81" s="1"/>
  <c r="AH191" i="81"/>
  <c r="AH222" i="81" s="1"/>
  <c r="AH184" i="81"/>
  <c r="AH215" i="81" s="1"/>
  <c r="AH170" i="81"/>
  <c r="AH201" i="81" s="1"/>
  <c r="AH180" i="81"/>
  <c r="AH211" i="81" s="1"/>
  <c r="AH189" i="81"/>
  <c r="AH220" i="81" s="1"/>
  <c r="AH175" i="81"/>
  <c r="AH206" i="81" s="1"/>
  <c r="AH169" i="81"/>
  <c r="AH200" i="81" s="1"/>
  <c r="AH165" i="81"/>
  <c r="AH196" i="81" s="1"/>
  <c r="AH167" i="81"/>
  <c r="AH198" i="81" s="1"/>
  <c r="AH188" i="81"/>
  <c r="AH219" i="81" s="1"/>
  <c r="AH174" i="81"/>
  <c r="AH205" i="81" s="1"/>
  <c r="AH166" i="81"/>
  <c r="AH197" i="81" s="1"/>
  <c r="AH183" i="81"/>
  <c r="AH214" i="81" s="1"/>
  <c r="AH172" i="81"/>
  <c r="AH203" i="81" s="1"/>
  <c r="AH168" i="81"/>
  <c r="AH199" i="81" s="1"/>
  <c r="AH171" i="81"/>
  <c r="AH202" i="81" s="1"/>
  <c r="AH194" i="81"/>
  <c r="AH225" i="81" s="1"/>
  <c r="AH185" i="81"/>
  <c r="AH216" i="81" s="1"/>
  <c r="AH190" i="81"/>
  <c r="AH221" i="81" s="1"/>
  <c r="B119" i="81"/>
  <c r="B127" i="81"/>
  <c r="B120" i="81"/>
  <c r="B128" i="81"/>
  <c r="B121" i="81"/>
  <c r="B129" i="81"/>
  <c r="B106" i="81"/>
  <c r="B114" i="81"/>
  <c r="B122" i="81"/>
  <c r="B130" i="81"/>
  <c r="B123" i="81"/>
  <c r="B116" i="81"/>
  <c r="B124" i="81"/>
  <c r="B117" i="81"/>
  <c r="B125" i="81"/>
  <c r="B110" i="81"/>
  <c r="B118" i="81"/>
  <c r="B126" i="81"/>
  <c r="B103" i="81"/>
  <c r="AR158" i="81" l="1" a="1"/>
  <c r="AR158" i="81" s="1"/>
  <c r="AR189" i="81" s="1"/>
  <c r="AR220" i="81" s="1"/>
  <c r="AR152" i="81" a="1"/>
  <c r="AR152" i="81" s="1"/>
  <c r="AR183" i="81" s="1"/>
  <c r="AR214" i="81" s="1"/>
  <c r="AR139" i="81" a="1"/>
  <c r="AR139" i="81" s="1"/>
  <c r="AR170" i="81" s="1"/>
  <c r="AR201" i="81" s="1"/>
  <c r="AR159" i="81" a="1"/>
  <c r="AR159" i="81" s="1"/>
  <c r="AR190" i="81" s="1"/>
  <c r="AR221" i="81" s="1"/>
  <c r="AR153" i="81" a="1"/>
  <c r="AR153" i="81" s="1"/>
  <c r="AR184" i="81" s="1"/>
  <c r="AR215" i="81" s="1"/>
  <c r="AR151" i="81" a="1"/>
  <c r="AR151" i="81" s="1"/>
  <c r="AR182" i="81" s="1"/>
  <c r="AR213" i="81" s="1"/>
  <c r="AR145" i="81" a="1"/>
  <c r="AR145" i="81" s="1"/>
  <c r="AR176" i="81" s="1"/>
  <c r="AR207" i="81" s="1"/>
  <c r="AR138" i="81" a="1"/>
  <c r="AR138" i="81" s="1"/>
  <c r="AR169" i="81" s="1"/>
  <c r="AR200" i="81" s="1"/>
  <c r="AR160" i="81" a="1"/>
  <c r="AR160" i="81" s="1"/>
  <c r="AR191" i="81" s="1"/>
  <c r="AR222" i="81" s="1"/>
  <c r="AR163" i="81" a="1"/>
  <c r="AR163" i="81" s="1"/>
  <c r="AR194" i="81" s="1"/>
  <c r="AR225" i="81" s="1"/>
  <c r="AR157" i="81" a="1"/>
  <c r="AR157" i="81" s="1"/>
  <c r="AR188" i="81" s="1"/>
  <c r="AR219" i="81" s="1"/>
  <c r="AR150" i="81" a="1"/>
  <c r="AR150" i="81" s="1"/>
  <c r="AR181" i="81" s="1"/>
  <c r="AR212" i="81" s="1"/>
  <c r="AR144" i="81" a="1"/>
  <c r="AR144" i="81" s="1"/>
  <c r="AR175" i="81" s="1"/>
  <c r="AR206" i="81" s="1"/>
  <c r="AR137" i="81" a="1"/>
  <c r="AR137" i="81" s="1"/>
  <c r="AR168" i="81" s="1"/>
  <c r="AR199" i="81" s="1"/>
  <c r="AR162" i="81" a="1"/>
  <c r="AR162" i="81" s="1"/>
  <c r="AR193" i="81" s="1"/>
  <c r="AR224" i="81" s="1"/>
  <c r="AR156" i="81" a="1"/>
  <c r="AR156" i="81" s="1"/>
  <c r="AR187" i="81" s="1"/>
  <c r="AR218" i="81" s="1"/>
  <c r="AR143" i="81" a="1"/>
  <c r="AR143" i="81" s="1"/>
  <c r="AR174" i="81" s="1"/>
  <c r="AR205" i="81" s="1"/>
  <c r="AR136" i="81" a="1"/>
  <c r="AR136" i="81" s="1"/>
  <c r="AR167" i="81" s="1"/>
  <c r="AR198" i="81" s="1"/>
  <c r="AR147" i="81" a="1"/>
  <c r="AR147" i="81" s="1"/>
  <c r="AR178" i="81" s="1"/>
  <c r="AR209" i="81" s="1"/>
  <c r="AR146" i="81" a="1"/>
  <c r="AR146" i="81" s="1"/>
  <c r="AR177" i="81" s="1"/>
  <c r="AR208" i="81" s="1"/>
  <c r="AR155" i="81" a="1"/>
  <c r="AR155" i="81" s="1"/>
  <c r="AR186" i="81" s="1"/>
  <c r="AR217" i="81" s="1"/>
  <c r="AR149" i="81" a="1"/>
  <c r="AR149" i="81" s="1"/>
  <c r="AR180" i="81" s="1"/>
  <c r="AR211" i="81" s="1"/>
  <c r="AR142" i="81" a="1"/>
  <c r="AR142" i="81" s="1"/>
  <c r="AR173" i="81" s="1"/>
  <c r="AR204" i="81" s="1"/>
  <c r="AR135" i="81" a="1"/>
  <c r="AR135" i="81" s="1"/>
  <c r="AR166" i="81" s="1"/>
  <c r="AR197" i="81" s="1"/>
  <c r="AR161" i="81" a="1"/>
  <c r="AR161" i="81" s="1"/>
  <c r="AR192" i="81" s="1"/>
  <c r="AR223" i="81" s="1"/>
  <c r="AR154" i="81" a="1"/>
  <c r="AR154" i="81" s="1"/>
  <c r="AR185" i="81" s="1"/>
  <c r="AR216" i="81" s="1"/>
  <c r="AR148" i="81" a="1"/>
  <c r="AR148" i="81" s="1"/>
  <c r="AR179" i="81" s="1"/>
  <c r="AR210" i="81" s="1"/>
  <c r="AR134" i="81" a="1"/>
  <c r="AR134" i="81" s="1"/>
  <c r="AR141" i="81" a="1"/>
  <c r="AR141" i="81" s="1"/>
  <c r="AR172" i="81" s="1"/>
  <c r="AR203" i="81" s="1"/>
  <c r="AR140" i="81" a="1"/>
  <c r="AR140" i="81" s="1"/>
  <c r="AR171" i="81" s="1"/>
  <c r="AR202" i="81" s="1"/>
  <c r="AG163" i="81" a="1"/>
  <c r="AG163" i="81" s="1"/>
  <c r="Y163" i="81" a="1"/>
  <c r="Y163" i="81" s="1"/>
  <c r="Q163" i="81" a="1"/>
  <c r="Q163" i="81" s="1"/>
  <c r="I163" i="81" a="1"/>
  <c r="I163" i="81" s="1"/>
  <c r="AG162" i="81" a="1"/>
  <c r="AG162" i="81" s="1"/>
  <c r="Y162" i="81" a="1"/>
  <c r="Y162" i="81" s="1"/>
  <c r="Q162" i="81" a="1"/>
  <c r="Q162" i="81" s="1"/>
  <c r="I162" i="81" a="1"/>
  <c r="I162" i="81" s="1"/>
  <c r="AG161" i="81" a="1"/>
  <c r="AG161" i="81" s="1"/>
  <c r="Y161" i="81" a="1"/>
  <c r="Y161" i="81" s="1"/>
  <c r="Q161" i="81" a="1"/>
  <c r="Q161" i="81" s="1"/>
  <c r="I161" i="81" a="1"/>
  <c r="I161" i="81" s="1"/>
  <c r="AG160" i="81" a="1"/>
  <c r="AG160" i="81" s="1"/>
  <c r="Y160" i="81" a="1"/>
  <c r="Y160" i="81" s="1"/>
  <c r="Q160" i="81" a="1"/>
  <c r="Q160" i="81" s="1"/>
  <c r="I160" i="81" a="1"/>
  <c r="I160" i="81" s="1"/>
  <c r="AG159" i="81" a="1"/>
  <c r="AG159" i="81" s="1"/>
  <c r="Y159" i="81" a="1"/>
  <c r="Y159" i="81" s="1"/>
  <c r="Q159" i="81" a="1"/>
  <c r="Q159" i="81" s="1"/>
  <c r="I159" i="81" a="1"/>
  <c r="I159" i="81" s="1"/>
  <c r="AG158" i="81" a="1"/>
  <c r="AG158" i="81" s="1"/>
  <c r="Y158" i="81" a="1"/>
  <c r="Y158" i="81" s="1"/>
  <c r="Q158" i="81" a="1"/>
  <c r="Q158" i="81" s="1"/>
  <c r="I158" i="81" a="1"/>
  <c r="I158" i="81" s="1"/>
  <c r="AG157" i="81" a="1"/>
  <c r="AG157" i="81" s="1"/>
  <c r="Y157" i="81" a="1"/>
  <c r="Y157" i="81" s="1"/>
  <c r="Q157" i="81" a="1"/>
  <c r="Q157" i="81" s="1"/>
  <c r="I157" i="81" a="1"/>
  <c r="I157" i="81" s="1"/>
  <c r="AG156" i="81" a="1"/>
  <c r="AG156" i="81" s="1"/>
  <c r="Y156" i="81" a="1"/>
  <c r="Y156" i="81" s="1"/>
  <c r="R156" i="81" a="1"/>
  <c r="R156" i="81" s="1"/>
  <c r="K156" i="81" a="1"/>
  <c r="K156" i="81" s="1"/>
  <c r="C156" i="81" a="1"/>
  <c r="C156" i="81" s="1"/>
  <c r="AA155" i="81" a="1"/>
  <c r="AA155" i="81" s="1"/>
  <c r="U155" i="81" a="1"/>
  <c r="U155" i="81" s="1"/>
  <c r="N155" i="81" a="1"/>
  <c r="N155" i="81" s="1"/>
  <c r="F155" i="81" a="1"/>
  <c r="F155" i="81" s="1"/>
  <c r="AD154" i="81" a="1"/>
  <c r="AD154" i="81" s="1"/>
  <c r="W154" i="81" a="1"/>
  <c r="W154" i="81" s="1"/>
  <c r="Q154" i="81" a="1"/>
  <c r="Q154" i="81" s="1"/>
  <c r="J154" i="81" a="1"/>
  <c r="J154" i="81" s="1"/>
  <c r="B154" i="81" a="1"/>
  <c r="B154" i="81" s="1"/>
  <c r="T153" i="81" a="1"/>
  <c r="T153" i="81" s="1"/>
  <c r="M153" i="81" a="1"/>
  <c r="M153" i="81" s="1"/>
  <c r="AD152" i="81" a="1"/>
  <c r="AD152" i="81" s="1"/>
  <c r="L152" i="81" a="1"/>
  <c r="L152" i="81" s="1"/>
  <c r="AF151" i="81" a="1"/>
  <c r="AF151" i="81" s="1"/>
  <c r="Y151" i="81" a="1"/>
  <c r="Y151" i="81" s="1"/>
  <c r="S151" i="81" a="1"/>
  <c r="S151" i="81" s="1"/>
  <c r="L151" i="81" a="1"/>
  <c r="L151" i="81" s="1"/>
  <c r="AF150" i="81" a="1"/>
  <c r="AF150" i="81" s="1"/>
  <c r="Y150" i="81" a="1"/>
  <c r="Y150" i="81" s="1"/>
  <c r="S150" i="81" a="1"/>
  <c r="S150" i="81" s="1"/>
  <c r="L150" i="81" a="1"/>
  <c r="L150" i="81" s="1"/>
  <c r="AF149" i="81" a="1"/>
  <c r="AF149" i="81" s="1"/>
  <c r="Y149" i="81" a="1"/>
  <c r="Y149" i="81" s="1"/>
  <c r="S149" i="81" a="1"/>
  <c r="S149" i="81" s="1"/>
  <c r="L149" i="81" a="1"/>
  <c r="L149" i="81" s="1"/>
  <c r="AF148" i="81" a="1"/>
  <c r="AF148" i="81" s="1"/>
  <c r="Y148" i="81" a="1"/>
  <c r="Y148" i="81" s="1"/>
  <c r="S148" i="81" a="1"/>
  <c r="S148" i="81" s="1"/>
  <c r="L148" i="81" a="1"/>
  <c r="L148" i="81" s="1"/>
  <c r="AF147" i="81" a="1"/>
  <c r="AF147" i="81" s="1"/>
  <c r="Y147" i="81" a="1"/>
  <c r="Y147" i="81" s="1"/>
  <c r="R147" i="81" a="1"/>
  <c r="R147" i="81" s="1"/>
  <c r="AF163" i="81" a="1"/>
  <c r="AF163" i="81" s="1"/>
  <c r="X163" i="81" a="1"/>
  <c r="X163" i="81" s="1"/>
  <c r="P163" i="81" a="1"/>
  <c r="P163" i="81" s="1"/>
  <c r="H163" i="81" a="1"/>
  <c r="H163" i="81" s="1"/>
  <c r="AF162" i="81" a="1"/>
  <c r="AF162" i="81" s="1"/>
  <c r="X162" i="81" a="1"/>
  <c r="X162" i="81" s="1"/>
  <c r="P162" i="81" a="1"/>
  <c r="P162" i="81" s="1"/>
  <c r="H162" i="81" a="1"/>
  <c r="H162" i="81" s="1"/>
  <c r="AF161" i="81" a="1"/>
  <c r="AF161" i="81" s="1"/>
  <c r="X161" i="81" a="1"/>
  <c r="X161" i="81" s="1"/>
  <c r="P161" i="81" a="1"/>
  <c r="P161" i="81" s="1"/>
  <c r="H161" i="81" a="1"/>
  <c r="H161" i="81" s="1"/>
  <c r="AF160" i="81" a="1"/>
  <c r="AF160" i="81" s="1"/>
  <c r="X160" i="81" a="1"/>
  <c r="X160" i="81" s="1"/>
  <c r="P160" i="81" a="1"/>
  <c r="P160" i="81" s="1"/>
  <c r="H160" i="81" a="1"/>
  <c r="H160" i="81" s="1"/>
  <c r="AF159" i="81" a="1"/>
  <c r="AF159" i="81" s="1"/>
  <c r="X159" i="81" a="1"/>
  <c r="X159" i="81" s="1"/>
  <c r="P159" i="81" a="1"/>
  <c r="P159" i="81" s="1"/>
  <c r="H159" i="81" a="1"/>
  <c r="H159" i="81" s="1"/>
  <c r="AF158" i="81" a="1"/>
  <c r="AF158" i="81" s="1"/>
  <c r="X158" i="81" a="1"/>
  <c r="X158" i="81" s="1"/>
  <c r="P158" i="81" a="1"/>
  <c r="P158" i="81" s="1"/>
  <c r="H158" i="81" a="1"/>
  <c r="H158" i="81" s="1"/>
  <c r="AF157" i="81" a="1"/>
  <c r="AF157" i="81" s="1"/>
  <c r="X157" i="81" a="1"/>
  <c r="X157" i="81" s="1"/>
  <c r="P157" i="81" a="1"/>
  <c r="P157" i="81" s="1"/>
  <c r="H157" i="81" a="1"/>
  <c r="H157" i="81" s="1"/>
  <c r="AF156" i="81" a="1"/>
  <c r="AF156" i="81" s="1"/>
  <c r="X156" i="81" a="1"/>
  <c r="X156" i="81" s="1"/>
  <c r="Q156" i="81" a="1"/>
  <c r="Q156" i="81" s="1"/>
  <c r="J156" i="81" a="1"/>
  <c r="J156" i="81" s="1"/>
  <c r="B156" i="81" a="1"/>
  <c r="B156" i="81" s="1"/>
  <c r="T155" i="81" a="1"/>
  <c r="T155" i="81" s="1"/>
  <c r="M155" i="81" a="1"/>
  <c r="M155" i="81" s="1"/>
  <c r="E155" i="81" a="1"/>
  <c r="E155" i="81" s="1"/>
  <c r="AC154" i="81" a="1"/>
  <c r="AC154" i="81" s="1"/>
  <c r="P154" i="81" a="1"/>
  <c r="P154" i="81" s="1"/>
  <c r="I154" i="81" a="1"/>
  <c r="I154" i="81" s="1"/>
  <c r="AG153" i="81" a="1"/>
  <c r="AG153" i="81" s="1"/>
  <c r="Z153" i="81" a="1"/>
  <c r="Z153" i="81" s="1"/>
  <c r="S153" i="81" a="1"/>
  <c r="S153" i="81" s="1"/>
  <c r="AE163" i="81" a="1"/>
  <c r="AE163" i="81" s="1"/>
  <c r="W163" i="81" a="1"/>
  <c r="W163" i="81" s="1"/>
  <c r="O163" i="81" a="1"/>
  <c r="O163" i="81" s="1"/>
  <c r="G163" i="81" a="1"/>
  <c r="G163" i="81" s="1"/>
  <c r="AE162" i="81" a="1"/>
  <c r="AE162" i="81" s="1"/>
  <c r="W162" i="81" a="1"/>
  <c r="W162" i="81" s="1"/>
  <c r="O162" i="81" a="1"/>
  <c r="O162" i="81" s="1"/>
  <c r="G162" i="81" a="1"/>
  <c r="G162" i="81" s="1"/>
  <c r="AE161" i="81" a="1"/>
  <c r="AE161" i="81" s="1"/>
  <c r="W161" i="81" a="1"/>
  <c r="W161" i="81" s="1"/>
  <c r="O161" i="81" a="1"/>
  <c r="O161" i="81" s="1"/>
  <c r="G161" i="81" a="1"/>
  <c r="G161" i="81" s="1"/>
  <c r="AE160" i="81" a="1"/>
  <c r="AE160" i="81" s="1"/>
  <c r="W160" i="81" a="1"/>
  <c r="W160" i="81" s="1"/>
  <c r="O160" i="81" a="1"/>
  <c r="O160" i="81" s="1"/>
  <c r="G160" i="81" a="1"/>
  <c r="G160" i="81" s="1"/>
  <c r="AE159" i="81" a="1"/>
  <c r="AE159" i="81" s="1"/>
  <c r="W159" i="81" a="1"/>
  <c r="W159" i="81" s="1"/>
  <c r="O159" i="81" a="1"/>
  <c r="O159" i="81" s="1"/>
  <c r="G159" i="81" a="1"/>
  <c r="G159" i="81" s="1"/>
  <c r="AE158" i="81" a="1"/>
  <c r="AE158" i="81" s="1"/>
  <c r="W158" i="81" a="1"/>
  <c r="W158" i="81" s="1"/>
  <c r="O158" i="81" a="1"/>
  <c r="O158" i="81" s="1"/>
  <c r="G158" i="81" a="1"/>
  <c r="G158" i="81" s="1"/>
  <c r="AE157" i="81" a="1"/>
  <c r="AE157" i="81" s="1"/>
  <c r="W157" i="81" a="1"/>
  <c r="W157" i="81" s="1"/>
  <c r="O157" i="81" a="1"/>
  <c r="O157" i="81" s="1"/>
  <c r="G157" i="81" a="1"/>
  <c r="G157" i="81" s="1"/>
  <c r="AE156" i="81" a="1"/>
  <c r="AE156" i="81" s="1"/>
  <c r="W156" i="81" a="1"/>
  <c r="W156" i="81" s="1"/>
  <c r="P156" i="81" a="1"/>
  <c r="P156" i="81" s="1"/>
  <c r="I156" i="81" a="1"/>
  <c r="I156" i="81" s="1"/>
  <c r="AG155" i="81" a="1"/>
  <c r="AG155" i="81" s="1"/>
  <c r="Z155" i="81" a="1"/>
  <c r="Z155" i="81" s="1"/>
  <c r="S155" i="81" a="1"/>
  <c r="S155" i="81" s="1"/>
  <c r="L155" i="81" a="1"/>
  <c r="L155" i="81" s="1"/>
  <c r="D155" i="81" a="1"/>
  <c r="D155" i="81" s="1"/>
  <c r="AB154" i="81" a="1"/>
  <c r="AB154" i="81" s="1"/>
  <c r="V154" i="81" a="1"/>
  <c r="V154" i="81" s="1"/>
  <c r="O154" i="81" a="1"/>
  <c r="O154" i="81" s="1"/>
  <c r="H154" i="81" a="1"/>
  <c r="H154" i="81" s="1"/>
  <c r="AF153" i="81" a="1"/>
  <c r="AF153" i="81" s="1"/>
  <c r="Y153" i="81" a="1"/>
  <c r="Y153" i="81" s="1"/>
  <c r="L153" i="81" a="1"/>
  <c r="L153" i="81" s="1"/>
  <c r="AB152" i="81" a="1"/>
  <c r="AB152" i="81" s="1"/>
  <c r="Q152" i="81" a="1"/>
  <c r="Q152" i="81" s="1"/>
  <c r="K152" i="81" a="1"/>
  <c r="K152" i="81" s="1"/>
  <c r="E152" i="81" a="1"/>
  <c r="E152" i="81" s="1"/>
  <c r="AD151" i="81" a="1"/>
  <c r="AD151" i="81" s="1"/>
  <c r="R151" i="81" a="1"/>
  <c r="R151" i="81" s="1"/>
  <c r="K151" i="81" a="1"/>
  <c r="K151" i="81" s="1"/>
  <c r="E151" i="81" a="1"/>
  <c r="E151" i="81" s="1"/>
  <c r="AD150" i="81" a="1"/>
  <c r="AD150" i="81" s="1"/>
  <c r="AD163" i="81" a="1"/>
  <c r="AD163" i="81" s="1"/>
  <c r="V163" i="81" a="1"/>
  <c r="V163" i="81" s="1"/>
  <c r="N163" i="81" a="1"/>
  <c r="N163" i="81" s="1"/>
  <c r="F163" i="81" a="1"/>
  <c r="F163" i="81" s="1"/>
  <c r="AD162" i="81" a="1"/>
  <c r="AD162" i="81" s="1"/>
  <c r="V162" i="81" a="1"/>
  <c r="V162" i="81" s="1"/>
  <c r="N162" i="81" a="1"/>
  <c r="N162" i="81" s="1"/>
  <c r="F162" i="81" a="1"/>
  <c r="F162" i="81" s="1"/>
  <c r="AD161" i="81" a="1"/>
  <c r="AD161" i="81" s="1"/>
  <c r="V161" i="81" a="1"/>
  <c r="V161" i="81" s="1"/>
  <c r="N161" i="81" a="1"/>
  <c r="N161" i="81" s="1"/>
  <c r="F161" i="81" a="1"/>
  <c r="F161" i="81" s="1"/>
  <c r="AD160" i="81" a="1"/>
  <c r="AD160" i="81" s="1"/>
  <c r="V160" i="81" a="1"/>
  <c r="V160" i="81" s="1"/>
  <c r="N160" i="81" a="1"/>
  <c r="N160" i="81" s="1"/>
  <c r="F160" i="81" a="1"/>
  <c r="F160" i="81" s="1"/>
  <c r="AD159" i="81" a="1"/>
  <c r="AD159" i="81" s="1"/>
  <c r="V159" i="81" a="1"/>
  <c r="V159" i="81" s="1"/>
  <c r="N159" i="81" a="1"/>
  <c r="N159" i="81" s="1"/>
  <c r="F159" i="81" a="1"/>
  <c r="F159" i="81" s="1"/>
  <c r="AD158" i="81" a="1"/>
  <c r="AD158" i="81" s="1"/>
  <c r="V158" i="81" a="1"/>
  <c r="V158" i="81" s="1"/>
  <c r="N158" i="81" a="1"/>
  <c r="N158" i="81" s="1"/>
  <c r="F158" i="81" a="1"/>
  <c r="F158" i="81" s="1"/>
  <c r="AD157" i="81" a="1"/>
  <c r="AD157" i="81" s="1"/>
  <c r="V157" i="81" a="1"/>
  <c r="V157" i="81" s="1"/>
  <c r="N157" i="81" a="1"/>
  <c r="N157" i="81" s="1"/>
  <c r="F157" i="81" a="1"/>
  <c r="F157" i="81" s="1"/>
  <c r="AD156" i="81" a="1"/>
  <c r="AD156" i="81" s="1"/>
  <c r="V156" i="81" a="1"/>
  <c r="V156" i="81" s="1"/>
  <c r="O156" i="81" a="1"/>
  <c r="O156" i="81" s="1"/>
  <c r="H156" i="81" a="1"/>
  <c r="H156" i="81" s="1"/>
  <c r="AF155" i="81" a="1"/>
  <c r="AF155" i="81" s="1"/>
  <c r="Y155" i="81" a="1"/>
  <c r="Y155" i="81" s="1"/>
  <c r="K155" i="81" a="1"/>
  <c r="K155" i="81" s="1"/>
  <c r="C155" i="81" a="1"/>
  <c r="C155" i="81" s="1"/>
  <c r="AA154" i="81" a="1"/>
  <c r="AA154" i="81" s="1"/>
  <c r="U154" i="81" a="1"/>
  <c r="U154" i="81" s="1"/>
  <c r="G154" i="81" a="1"/>
  <c r="G154" i="81" s="1"/>
  <c r="AE153" i="81" a="1"/>
  <c r="AE153" i="81" s="1"/>
  <c r="X153" i="81" a="1"/>
  <c r="X153" i="81" s="1"/>
  <c r="R153" i="81" a="1"/>
  <c r="R153" i="81" s="1"/>
  <c r="G153" i="81" a="1"/>
  <c r="G153" i="81" s="1"/>
  <c r="B153" i="81" a="1"/>
  <c r="B153" i="81" s="1"/>
  <c r="V152" i="81" a="1"/>
  <c r="V152" i="81" s="1"/>
  <c r="P152" i="81" a="1"/>
  <c r="P152" i="81" s="1"/>
  <c r="J152" i="81" a="1"/>
  <c r="J152" i="81" s="1"/>
  <c r="D152" i="81" a="1"/>
  <c r="D152" i="81" s="1"/>
  <c r="AC151" i="81" a="1"/>
  <c r="AC151" i="81" s="1"/>
  <c r="W151" i="81" a="1"/>
  <c r="W151" i="81" s="1"/>
  <c r="Q151" i="81" a="1"/>
  <c r="Q151" i="81" s="1"/>
  <c r="J151" i="81" a="1"/>
  <c r="J151" i="81" s="1"/>
  <c r="D151" i="81" a="1"/>
  <c r="D151" i="81" s="1"/>
  <c r="AC150" i="81" a="1"/>
  <c r="AC150" i="81" s="1"/>
  <c r="W150" i="81" a="1"/>
  <c r="W150" i="81" s="1"/>
  <c r="Q150" i="81" a="1"/>
  <c r="Q150" i="81" s="1"/>
  <c r="J150" i="81" a="1"/>
  <c r="J150" i="81" s="1"/>
  <c r="D150" i="81" a="1"/>
  <c r="D150" i="81" s="1"/>
  <c r="AC149" i="81" a="1"/>
  <c r="AC149" i="81" s="1"/>
  <c r="W149" i="81" a="1"/>
  <c r="W149" i="81" s="1"/>
  <c r="Q149" i="81" a="1"/>
  <c r="Q149" i="81" s="1"/>
  <c r="J149" i="81" a="1"/>
  <c r="J149" i="81" s="1"/>
  <c r="D149" i="81" a="1"/>
  <c r="D149" i="81" s="1"/>
  <c r="AC163" i="81" a="1"/>
  <c r="AC163" i="81" s="1"/>
  <c r="U163" i="81" a="1"/>
  <c r="U163" i="81" s="1"/>
  <c r="M163" i="81" a="1"/>
  <c r="M163" i="81" s="1"/>
  <c r="E163" i="81" a="1"/>
  <c r="E163" i="81" s="1"/>
  <c r="AC162" i="81" a="1"/>
  <c r="AC162" i="81" s="1"/>
  <c r="U162" i="81" a="1"/>
  <c r="U162" i="81" s="1"/>
  <c r="M162" i="81" a="1"/>
  <c r="M162" i="81" s="1"/>
  <c r="E162" i="81" a="1"/>
  <c r="E162" i="81" s="1"/>
  <c r="AC161" i="81" a="1"/>
  <c r="AC161" i="81" s="1"/>
  <c r="U161" i="81" a="1"/>
  <c r="U161" i="81" s="1"/>
  <c r="M161" i="81" a="1"/>
  <c r="M161" i="81" s="1"/>
  <c r="E161" i="81" a="1"/>
  <c r="E161" i="81" s="1"/>
  <c r="AC160" i="81" a="1"/>
  <c r="AC160" i="81" s="1"/>
  <c r="U160" i="81" a="1"/>
  <c r="U160" i="81" s="1"/>
  <c r="M160" i="81" a="1"/>
  <c r="M160" i="81" s="1"/>
  <c r="E160" i="81" a="1"/>
  <c r="E160" i="81" s="1"/>
  <c r="AC159" i="81" a="1"/>
  <c r="AC159" i="81" s="1"/>
  <c r="U159" i="81" a="1"/>
  <c r="U159" i="81" s="1"/>
  <c r="M159" i="81" a="1"/>
  <c r="M159" i="81" s="1"/>
  <c r="E159" i="81" a="1"/>
  <c r="E159" i="81" s="1"/>
  <c r="AC158" i="81" a="1"/>
  <c r="AC158" i="81" s="1"/>
  <c r="U158" i="81" a="1"/>
  <c r="U158" i="81" s="1"/>
  <c r="M158" i="81" a="1"/>
  <c r="M158" i="81" s="1"/>
  <c r="E158" i="81" a="1"/>
  <c r="E158" i="81" s="1"/>
  <c r="AC157" i="81" a="1"/>
  <c r="AC157" i="81" s="1"/>
  <c r="U157" i="81" a="1"/>
  <c r="U157" i="81" s="1"/>
  <c r="M157" i="81" a="1"/>
  <c r="M157" i="81" s="1"/>
  <c r="E157" i="81" a="1"/>
  <c r="E157" i="81" s="1"/>
  <c r="AC156" i="81" a="1"/>
  <c r="AC156" i="81" s="1"/>
  <c r="U156" i="81" a="1"/>
  <c r="U156" i="81" s="1"/>
  <c r="G156" i="81" a="1"/>
  <c r="G156" i="81" s="1"/>
  <c r="AE155" i="81" a="1"/>
  <c r="AE155" i="81" s="1"/>
  <c r="X155" i="81" a="1"/>
  <c r="X155" i="81" s="1"/>
  <c r="R155" i="81" a="1"/>
  <c r="R155" i="81" s="1"/>
  <c r="J155" i="81" a="1"/>
  <c r="J155" i="81" s="1"/>
  <c r="B155" i="81" a="1"/>
  <c r="B155" i="81" s="1"/>
  <c r="T154" i="81" a="1"/>
  <c r="T154" i="81" s="1"/>
  <c r="N154" i="81" a="1"/>
  <c r="N154" i="81" s="1"/>
  <c r="F154" i="81" a="1"/>
  <c r="F154" i="81" s="1"/>
  <c r="AD153" i="81" a="1"/>
  <c r="AD153" i="81" s="1"/>
  <c r="W153" i="81" a="1"/>
  <c r="W153" i="81" s="1"/>
  <c r="Q153" i="81" a="1"/>
  <c r="Q153" i="81" s="1"/>
  <c r="K153" i="81" a="1"/>
  <c r="K153" i="81" s="1"/>
  <c r="AG152" i="81" a="1"/>
  <c r="AG152" i="81" s="1"/>
  <c r="AA152" i="81" a="1"/>
  <c r="AA152" i="81" s="1"/>
  <c r="U152" i="81" a="1"/>
  <c r="U152" i="81" s="1"/>
  <c r="I152" i="81" a="1"/>
  <c r="I152" i="81" s="1"/>
  <c r="C152" i="81" a="1"/>
  <c r="C152" i="81" s="1"/>
  <c r="AB151" i="81" a="1"/>
  <c r="AB151" i="81" s="1"/>
  <c r="P151" i="81" a="1"/>
  <c r="P151" i="81" s="1"/>
  <c r="I151" i="81" a="1"/>
  <c r="I151" i="81" s="1"/>
  <c r="C151" i="81" a="1"/>
  <c r="C151" i="81" s="1"/>
  <c r="AB150" i="81" a="1"/>
  <c r="AB150" i="81" s="1"/>
  <c r="P150" i="81" a="1"/>
  <c r="P150" i="81" s="1"/>
  <c r="I150" i="81" a="1"/>
  <c r="I150" i="81" s="1"/>
  <c r="C150" i="81" a="1"/>
  <c r="C150" i="81" s="1"/>
  <c r="AB149" i="81" a="1"/>
  <c r="AB149" i="81" s="1"/>
  <c r="P149" i="81" a="1"/>
  <c r="P149" i="81" s="1"/>
  <c r="I149" i="81" a="1"/>
  <c r="I149" i="81" s="1"/>
  <c r="C149" i="81" a="1"/>
  <c r="C149" i="81" s="1"/>
  <c r="AB148" i="81" a="1"/>
  <c r="AB148" i="81" s="1"/>
  <c r="P148" i="81" a="1"/>
  <c r="P148" i="81" s="1"/>
  <c r="I148" i="81" a="1"/>
  <c r="I148" i="81" s="1"/>
  <c r="C148" i="81" a="1"/>
  <c r="C148" i="81" s="1"/>
  <c r="AB147" i="81" a="1"/>
  <c r="AB147" i="81" s="1"/>
  <c r="V147" i="81" a="1"/>
  <c r="V147" i="81" s="1"/>
  <c r="N147" i="81" a="1"/>
  <c r="N147" i="81" s="1"/>
  <c r="G147" i="81" a="1"/>
  <c r="G147" i="81" s="1"/>
  <c r="AF146" i="81" a="1"/>
  <c r="AF146" i="81" s="1"/>
  <c r="Y146" i="81" a="1"/>
  <c r="Y146" i="81" s="1"/>
  <c r="R146" i="81" a="1"/>
  <c r="R146" i="81" s="1"/>
  <c r="K146" i="81" a="1"/>
  <c r="K146" i="81" s="1"/>
  <c r="D146" i="81" a="1"/>
  <c r="D146" i="81" s="1"/>
  <c r="AB145" i="81" a="1"/>
  <c r="AB145" i="81" s="1"/>
  <c r="V145" i="81" a="1"/>
  <c r="V145" i="81" s="1"/>
  <c r="N145" i="81" a="1"/>
  <c r="N145" i="81" s="1"/>
  <c r="G145" i="81" a="1"/>
  <c r="G145" i="81" s="1"/>
  <c r="AB163" i="81" a="1"/>
  <c r="AB163" i="81" s="1"/>
  <c r="T163" i="81" a="1"/>
  <c r="T163" i="81" s="1"/>
  <c r="L163" i="81" a="1"/>
  <c r="L163" i="81" s="1"/>
  <c r="D163" i="81" a="1"/>
  <c r="D163" i="81" s="1"/>
  <c r="AB162" i="81" a="1"/>
  <c r="AB162" i="81" s="1"/>
  <c r="T162" i="81" a="1"/>
  <c r="T162" i="81" s="1"/>
  <c r="L162" i="81" a="1"/>
  <c r="L162" i="81" s="1"/>
  <c r="D162" i="81" a="1"/>
  <c r="D162" i="81" s="1"/>
  <c r="AB161" i="81" a="1"/>
  <c r="AB161" i="81" s="1"/>
  <c r="T161" i="81" a="1"/>
  <c r="T161" i="81" s="1"/>
  <c r="L161" i="81" a="1"/>
  <c r="L161" i="81" s="1"/>
  <c r="D161" i="81" a="1"/>
  <c r="D161" i="81" s="1"/>
  <c r="AB160" i="81" a="1"/>
  <c r="AB160" i="81" s="1"/>
  <c r="T160" i="81" a="1"/>
  <c r="T160" i="81" s="1"/>
  <c r="L160" i="81" a="1"/>
  <c r="L160" i="81" s="1"/>
  <c r="D160" i="81" a="1"/>
  <c r="D160" i="81" s="1"/>
  <c r="AB159" i="81" a="1"/>
  <c r="AB159" i="81" s="1"/>
  <c r="T159" i="81" a="1"/>
  <c r="T159" i="81" s="1"/>
  <c r="L159" i="81" a="1"/>
  <c r="L159" i="81" s="1"/>
  <c r="D159" i="81" a="1"/>
  <c r="D159" i="81" s="1"/>
  <c r="AB158" i="81" a="1"/>
  <c r="AB158" i="81" s="1"/>
  <c r="T158" i="81" a="1"/>
  <c r="T158" i="81" s="1"/>
  <c r="L158" i="81" a="1"/>
  <c r="L158" i="81" s="1"/>
  <c r="D158" i="81" a="1"/>
  <c r="D158" i="81" s="1"/>
  <c r="AB157" i="81" a="1"/>
  <c r="AB157" i="81" s="1"/>
  <c r="T157" i="81" a="1"/>
  <c r="T157" i="81" s="1"/>
  <c r="L157" i="81" a="1"/>
  <c r="L157" i="81" s="1"/>
  <c r="D157" i="81" a="1"/>
  <c r="D157" i="81" s="1"/>
  <c r="AB156" i="81" a="1"/>
  <c r="AB156" i="81" s="1"/>
  <c r="T156" i="81" a="1"/>
  <c r="T156" i="81" s="1"/>
  <c r="N156" i="81" a="1"/>
  <c r="N156" i="81" s="1"/>
  <c r="F156" i="81" a="1"/>
  <c r="F156" i="81" s="1"/>
  <c r="AD155" i="81" a="1"/>
  <c r="AD155" i="81" s="1"/>
  <c r="W155" i="81" a="1"/>
  <c r="W155" i="81" s="1"/>
  <c r="Q155" i="81" a="1"/>
  <c r="Q155" i="81" s="1"/>
  <c r="I155" i="81" a="1"/>
  <c r="I155" i="81" s="1"/>
  <c r="AG154" i="81" a="1"/>
  <c r="AG154" i="81" s="1"/>
  <c r="Z154" i="81" a="1"/>
  <c r="Z154" i="81" s="1"/>
  <c r="S154" i="81" a="1"/>
  <c r="S154" i="81" s="1"/>
  <c r="M154" i="81" a="1"/>
  <c r="M154" i="81" s="1"/>
  <c r="E154" i="81" a="1"/>
  <c r="E154" i="81" s="1"/>
  <c r="AC153" i="81" a="1"/>
  <c r="AC153" i="81" s="1"/>
  <c r="AA163" i="81" a="1"/>
  <c r="AA163" i="81" s="1"/>
  <c r="S163" i="81" a="1"/>
  <c r="S163" i="81" s="1"/>
  <c r="K163" i="81" a="1"/>
  <c r="K163" i="81" s="1"/>
  <c r="C163" i="81" a="1"/>
  <c r="C163" i="81" s="1"/>
  <c r="AA162" i="81" a="1"/>
  <c r="AA162" i="81" s="1"/>
  <c r="S162" i="81" a="1"/>
  <c r="S162" i="81" s="1"/>
  <c r="K162" i="81" a="1"/>
  <c r="K162" i="81" s="1"/>
  <c r="C162" i="81" a="1"/>
  <c r="C162" i="81" s="1"/>
  <c r="AA161" i="81" a="1"/>
  <c r="AA161" i="81" s="1"/>
  <c r="S161" i="81" a="1"/>
  <c r="S161" i="81" s="1"/>
  <c r="K161" i="81" a="1"/>
  <c r="K161" i="81" s="1"/>
  <c r="C161" i="81" a="1"/>
  <c r="C161" i="81" s="1"/>
  <c r="AA160" i="81" a="1"/>
  <c r="AA160" i="81" s="1"/>
  <c r="S160" i="81" a="1"/>
  <c r="S160" i="81" s="1"/>
  <c r="K160" i="81" a="1"/>
  <c r="K160" i="81" s="1"/>
  <c r="C160" i="81" a="1"/>
  <c r="C160" i="81" s="1"/>
  <c r="AA159" i="81" a="1"/>
  <c r="AA159" i="81" s="1"/>
  <c r="S159" i="81" a="1"/>
  <c r="S159" i="81" s="1"/>
  <c r="K159" i="81" a="1"/>
  <c r="K159" i="81" s="1"/>
  <c r="C159" i="81" a="1"/>
  <c r="C159" i="81" s="1"/>
  <c r="AA158" i="81" a="1"/>
  <c r="AA158" i="81" s="1"/>
  <c r="S158" i="81" a="1"/>
  <c r="S158" i="81" s="1"/>
  <c r="K158" i="81" a="1"/>
  <c r="K158" i="81" s="1"/>
  <c r="C158" i="81" a="1"/>
  <c r="C158" i="81" s="1"/>
  <c r="AA157" i="81" a="1"/>
  <c r="AA157" i="81" s="1"/>
  <c r="S157" i="81" a="1"/>
  <c r="S157" i="81" s="1"/>
  <c r="K157" i="81" a="1"/>
  <c r="K157" i="81" s="1"/>
  <c r="C157" i="81" a="1"/>
  <c r="C157" i="81" s="1"/>
  <c r="AA156" i="81" a="1"/>
  <c r="AA156" i="81" s="1"/>
  <c r="S156" i="81" a="1"/>
  <c r="S156" i="81" s="1"/>
  <c r="M156" i="81" a="1"/>
  <c r="M156" i="81" s="1"/>
  <c r="E156" i="81" a="1"/>
  <c r="E156" i="81" s="1"/>
  <c r="AC155" i="81" a="1"/>
  <c r="AC155" i="81" s="1"/>
  <c r="P155" i="81" a="1"/>
  <c r="P155" i="81" s="1"/>
  <c r="H155" i="81" a="1"/>
  <c r="H155" i="81" s="1"/>
  <c r="AF154" i="81" a="1"/>
  <c r="AF154" i="81" s="1"/>
  <c r="Y154" i="81" a="1"/>
  <c r="Y154" i="81" s="1"/>
  <c r="L154" i="81" a="1"/>
  <c r="L154" i="81" s="1"/>
  <c r="D154" i="81" a="1"/>
  <c r="D154" i="81" s="1"/>
  <c r="AB153" i="81" a="1"/>
  <c r="AB153" i="81" s="1"/>
  <c r="V153" i="81" a="1"/>
  <c r="V153" i="81" s="1"/>
  <c r="O153" i="81" a="1"/>
  <c r="O153" i="81" s="1"/>
  <c r="J153" i="81" a="1"/>
  <c r="J153" i="81" s="1"/>
  <c r="E153" i="81" a="1"/>
  <c r="E153" i="81" s="1"/>
  <c r="Y152" i="81" a="1"/>
  <c r="Y152" i="81" s="1"/>
  <c r="N152" i="81" a="1"/>
  <c r="N152" i="81" s="1"/>
  <c r="B152" i="81" a="1"/>
  <c r="B152" i="81" s="1"/>
  <c r="AA151" i="81" a="1"/>
  <c r="AA151" i="81" s="1"/>
  <c r="U151" i="81" a="1"/>
  <c r="U151" i="81" s="1"/>
  <c r="N151" i="81" a="1"/>
  <c r="N151" i="81" s="1"/>
  <c r="B151" i="81" a="1"/>
  <c r="B151" i="81" s="1"/>
  <c r="AA150" i="81" a="1"/>
  <c r="AA150" i="81" s="1"/>
  <c r="U150" i="81" a="1"/>
  <c r="U150" i="81" s="1"/>
  <c r="N150" i="81" a="1"/>
  <c r="N150" i="81" s="1"/>
  <c r="B150" i="81" a="1"/>
  <c r="B150" i="81" s="1"/>
  <c r="AA149" i="81" a="1"/>
  <c r="AA149" i="81" s="1"/>
  <c r="U149" i="81" a="1"/>
  <c r="U149" i="81" s="1"/>
  <c r="N149" i="81" a="1"/>
  <c r="N149" i="81" s="1"/>
  <c r="B149" i="81" a="1"/>
  <c r="B149" i="81" s="1"/>
  <c r="AA148" i="81" a="1"/>
  <c r="AA148" i="81" s="1"/>
  <c r="U148" i="81" a="1"/>
  <c r="U148" i="81" s="1"/>
  <c r="N148" i="81" a="1"/>
  <c r="N148" i="81" s="1"/>
  <c r="B148" i="81" a="1"/>
  <c r="B148" i="81" s="1"/>
  <c r="AA147" i="81" a="1"/>
  <c r="AA147" i="81" s="1"/>
  <c r="T147" i="81" a="1"/>
  <c r="T147" i="81" s="1"/>
  <c r="L147" i="81" a="1"/>
  <c r="L147" i="81" s="1"/>
  <c r="F147" i="81" a="1"/>
  <c r="F147" i="81" s="1"/>
  <c r="AD146" i="81" a="1"/>
  <c r="AD146" i="81" s="1"/>
  <c r="W146" i="81" a="1"/>
  <c r="W146" i="81" s="1"/>
  <c r="P146" i="81" a="1"/>
  <c r="P146" i="81" s="1"/>
  <c r="I146" i="81" a="1"/>
  <c r="I146" i="81" s="1"/>
  <c r="B146" i="81" a="1"/>
  <c r="B146" i="81" s="1"/>
  <c r="AA145" i="81" a="1"/>
  <c r="AA145" i="81" s="1"/>
  <c r="T145" i="81" a="1"/>
  <c r="T145" i="81" s="1"/>
  <c r="L145" i="81" a="1"/>
  <c r="L145" i="81" s="1"/>
  <c r="F145" i="81" a="1"/>
  <c r="F145" i="81" s="1"/>
  <c r="Z163" i="81" a="1"/>
  <c r="Z163" i="81" s="1"/>
  <c r="Z161" i="81" a="1"/>
  <c r="Z161" i="81" s="1"/>
  <c r="Z159" i="81" a="1"/>
  <c r="Z159" i="81" s="1"/>
  <c r="Z157" i="81" a="1"/>
  <c r="Z157" i="81" s="1"/>
  <c r="AB155" i="81" a="1"/>
  <c r="AB155" i="81" s="1"/>
  <c r="C154" i="81" a="1"/>
  <c r="C154" i="81" s="1"/>
  <c r="I153" i="81" a="1"/>
  <c r="I153" i="81" s="1"/>
  <c r="Z152" i="81" a="1"/>
  <c r="Z152" i="81" s="1"/>
  <c r="Z151" i="81" a="1"/>
  <c r="Z151" i="81" s="1"/>
  <c r="H151" i="81" a="1"/>
  <c r="H151" i="81" s="1"/>
  <c r="X150" i="81" a="1"/>
  <c r="X150" i="81" s="1"/>
  <c r="AE149" i="81" a="1"/>
  <c r="AE149" i="81" s="1"/>
  <c r="F149" i="81" a="1"/>
  <c r="F149" i="81" s="1"/>
  <c r="Z148" i="81" a="1"/>
  <c r="Z148" i="81" s="1"/>
  <c r="Q148" i="81" a="1"/>
  <c r="Q148" i="81" s="1"/>
  <c r="F148" i="81" a="1"/>
  <c r="F148" i="81" s="1"/>
  <c r="P147" i="81" a="1"/>
  <c r="P147" i="81" s="1"/>
  <c r="AB146" i="81" a="1"/>
  <c r="AB146" i="81" s="1"/>
  <c r="T146" i="81" a="1"/>
  <c r="T146" i="81" s="1"/>
  <c r="J146" i="81" a="1"/>
  <c r="J146" i="81" s="1"/>
  <c r="AF145" i="81" a="1"/>
  <c r="AF145" i="81" s="1"/>
  <c r="W145" i="81" a="1"/>
  <c r="W145" i="81" s="1"/>
  <c r="M145" i="81" a="1"/>
  <c r="M145" i="81" s="1"/>
  <c r="D145" i="81" a="1"/>
  <c r="D145" i="81" s="1"/>
  <c r="AB144" i="81" a="1"/>
  <c r="AB144" i="81" s="1"/>
  <c r="V144" i="81" a="1"/>
  <c r="V144" i="81" s="1"/>
  <c r="N144" i="81" a="1"/>
  <c r="N144" i="81" s="1"/>
  <c r="G144" i="81" a="1"/>
  <c r="G144" i="81" s="1"/>
  <c r="AF143" i="81" a="1"/>
  <c r="AF143" i="81" s="1"/>
  <c r="Y143" i="81" a="1"/>
  <c r="Y143" i="81" s="1"/>
  <c r="R143" i="81" a="1"/>
  <c r="R143" i="81" s="1"/>
  <c r="K143" i="81" a="1"/>
  <c r="K143" i="81" s="1"/>
  <c r="D143" i="81" a="1"/>
  <c r="D143" i="81" s="1"/>
  <c r="AD142" i="81" a="1"/>
  <c r="AD142" i="81" s="1"/>
  <c r="Y142" i="81" a="1"/>
  <c r="Y142" i="81" s="1"/>
  <c r="L142" i="81" a="1"/>
  <c r="L142" i="81" s="1"/>
  <c r="AG141" i="81" a="1"/>
  <c r="AG141" i="81" s="1"/>
  <c r="AA141" i="81" a="1"/>
  <c r="AA141" i="81" s="1"/>
  <c r="N141" i="81" a="1"/>
  <c r="N141" i="81" s="1"/>
  <c r="H141" i="81" a="1"/>
  <c r="H141" i="81" s="1"/>
  <c r="B141" i="81" a="1"/>
  <c r="B141" i="81" s="1"/>
  <c r="AB140" i="81" a="1"/>
  <c r="AB140" i="81" s="1"/>
  <c r="V140" i="81" a="1"/>
  <c r="V140" i="81" s="1"/>
  <c r="P140" i="81" a="1"/>
  <c r="P140" i="81" s="1"/>
  <c r="J140" i="81" a="1"/>
  <c r="J140" i="81" s="1"/>
  <c r="D140" i="81" a="1"/>
  <c r="D140" i="81" s="1"/>
  <c r="AD139" i="81" a="1"/>
  <c r="AD139" i="81" s="1"/>
  <c r="X139" i="81" a="1"/>
  <c r="X139" i="81" s="1"/>
  <c r="R139" i="81" a="1"/>
  <c r="R139" i="81" s="1"/>
  <c r="K139" i="81" a="1"/>
  <c r="K139" i="81" s="1"/>
  <c r="F139" i="81" a="1"/>
  <c r="F139" i="81" s="1"/>
  <c r="AF138" i="81" a="1"/>
  <c r="AF138" i="81" s="1"/>
  <c r="Z138" i="81" a="1"/>
  <c r="Z138" i="81" s="1"/>
  <c r="N138" i="81" a="1"/>
  <c r="N138" i="81" s="1"/>
  <c r="H138" i="81" a="1"/>
  <c r="H138" i="81" s="1"/>
  <c r="B138" i="81" a="1"/>
  <c r="B138" i="81" s="1"/>
  <c r="AB137" i="81" a="1"/>
  <c r="AB137" i="81" s="1"/>
  <c r="U137" i="81" a="1"/>
  <c r="U137" i="81" s="1"/>
  <c r="R163" i="81" a="1"/>
  <c r="R163" i="81" s="1"/>
  <c r="R161" i="81" a="1"/>
  <c r="R161" i="81" s="1"/>
  <c r="R159" i="81" a="1"/>
  <c r="R159" i="81" s="1"/>
  <c r="R157" i="81" a="1"/>
  <c r="R157" i="81" s="1"/>
  <c r="V155" i="81" a="1"/>
  <c r="V155" i="81" s="1"/>
  <c r="AA153" i="81" a="1"/>
  <c r="AA153" i="81" s="1"/>
  <c r="H153" i="81" a="1"/>
  <c r="H153" i="81" s="1"/>
  <c r="X152" i="81" a="1"/>
  <c r="X152" i="81" s="1"/>
  <c r="H152" i="81" a="1"/>
  <c r="H152" i="81" s="1"/>
  <c r="X151" i="81" a="1"/>
  <c r="X151" i="81" s="1"/>
  <c r="G151" i="81" a="1"/>
  <c r="G151" i="81" s="1"/>
  <c r="K150" i="81" a="1"/>
  <c r="K150" i="81" s="1"/>
  <c r="AD149" i="81" a="1"/>
  <c r="AD149" i="81" s="1"/>
  <c r="R149" i="81" a="1"/>
  <c r="R149" i="81" s="1"/>
  <c r="E149" i="81" a="1"/>
  <c r="E149" i="81" s="1"/>
  <c r="X148" i="81" a="1"/>
  <c r="X148" i="81" s="1"/>
  <c r="O148" i="81" a="1"/>
  <c r="O148" i="81" s="1"/>
  <c r="E148" i="81" a="1"/>
  <c r="E148" i="81" s="1"/>
  <c r="Z147" i="81" a="1"/>
  <c r="Z147" i="81" s="1"/>
  <c r="O147" i="81" a="1"/>
  <c r="O147" i="81" s="1"/>
  <c r="E147" i="81" a="1"/>
  <c r="E147" i="81" s="1"/>
  <c r="S146" i="81" a="1"/>
  <c r="S146" i="81" s="1"/>
  <c r="H146" i="81" a="1"/>
  <c r="H146" i="81" s="1"/>
  <c r="AE145" i="81" a="1"/>
  <c r="AE145" i="81" s="1"/>
  <c r="C145" i="81" a="1"/>
  <c r="C145" i="81" s="1"/>
  <c r="U144" i="81" a="1"/>
  <c r="U144" i="81" s="1"/>
  <c r="J163" i="81" a="1"/>
  <c r="J163" i="81" s="1"/>
  <c r="J161" i="81" a="1"/>
  <c r="J161" i="81" s="1"/>
  <c r="J159" i="81" a="1"/>
  <c r="J159" i="81" s="1"/>
  <c r="J157" i="81" a="1"/>
  <c r="J157" i="81" s="1"/>
  <c r="O155" i="81" a="1"/>
  <c r="O155" i="81" s="1"/>
  <c r="F153" i="81" a="1"/>
  <c r="F153" i="81" s="1"/>
  <c r="W152" i="81" a="1"/>
  <c r="W152" i="81" s="1"/>
  <c r="G152" i="81" a="1"/>
  <c r="G152" i="81" s="1"/>
  <c r="V151" i="81" a="1"/>
  <c r="V151" i="81" s="1"/>
  <c r="F151" i="81" a="1"/>
  <c r="F151" i="81" s="1"/>
  <c r="V150" i="81" a="1"/>
  <c r="V150" i="81" s="1"/>
  <c r="H150" i="81" a="1"/>
  <c r="H150" i="81" s="1"/>
  <c r="O149" i="81" a="1"/>
  <c r="O149" i="81" s="1"/>
  <c r="M148" i="81" a="1"/>
  <c r="M148" i="81" s="1"/>
  <c r="D148" i="81" a="1"/>
  <c r="D148" i="81" s="1"/>
  <c r="X147" i="81" a="1"/>
  <c r="X147" i="81" s="1"/>
  <c r="M147" i="81" a="1"/>
  <c r="M147" i="81" s="1"/>
  <c r="D147" i="81" a="1"/>
  <c r="D147" i="81" s="1"/>
  <c r="AA146" i="81" a="1"/>
  <c r="AA146" i="81" s="1"/>
  <c r="Q146" i="81" a="1"/>
  <c r="Q146" i="81" s="1"/>
  <c r="G146" i="81" a="1"/>
  <c r="G146" i="81" s="1"/>
  <c r="AD145" i="81" a="1"/>
  <c r="AD145" i="81" s="1"/>
  <c r="U145" i="81" a="1"/>
  <c r="U145" i="81" s="1"/>
  <c r="K145" i="81" a="1"/>
  <c r="K145" i="81" s="1"/>
  <c r="B145" i="81" a="1"/>
  <c r="B145" i="81" s="1"/>
  <c r="AA144" i="81" a="1"/>
  <c r="AA144" i="81" s="1"/>
  <c r="T144" i="81" a="1"/>
  <c r="T144" i="81" s="1"/>
  <c r="L144" i="81" a="1"/>
  <c r="L144" i="81" s="1"/>
  <c r="F144" i="81" a="1"/>
  <c r="F144" i="81" s="1"/>
  <c r="AD143" i="81" a="1"/>
  <c r="AD143" i="81" s="1"/>
  <c r="W143" i="81" a="1"/>
  <c r="W143" i="81" s="1"/>
  <c r="P143" i="81" a="1"/>
  <c r="P143" i="81" s="1"/>
  <c r="I143" i="81" a="1"/>
  <c r="I143" i="81" s="1"/>
  <c r="AC142" i="81" a="1"/>
  <c r="AC142" i="81" s="1"/>
  <c r="W142" i="81" a="1"/>
  <c r="W142" i="81" s="1"/>
  <c r="Q142" i="81" a="1"/>
  <c r="Q142" i="81" s="1"/>
  <c r="E142" i="81" a="1"/>
  <c r="E142" i="81" s="1"/>
  <c r="AE141" i="81" a="1"/>
  <c r="AE141" i="81" s="1"/>
  <c r="Y141" i="81" a="1"/>
  <c r="Y141" i="81" s="1"/>
  <c r="L141" i="81" a="1"/>
  <c r="L141" i="81" s="1"/>
  <c r="AG140" i="81" a="1"/>
  <c r="AG140" i="81" s="1"/>
  <c r="AA140" i="81" a="1"/>
  <c r="AA140" i="81" s="1"/>
  <c r="T140" i="81" a="1"/>
  <c r="T140" i="81" s="1"/>
  <c r="O140" i="81" a="1"/>
  <c r="O140" i="81" s="1"/>
  <c r="I140" i="81" a="1"/>
  <c r="I140" i="81" s="1"/>
  <c r="AC139" i="81" a="1"/>
  <c r="AC139" i="81" s="1"/>
  <c r="V139" i="81" a="1"/>
  <c r="V139" i="81" s="1"/>
  <c r="P139" i="81" a="1"/>
  <c r="P139" i="81" s="1"/>
  <c r="J139" i="81" a="1"/>
  <c r="J139" i="81" s="1"/>
  <c r="D139" i="81" a="1"/>
  <c r="D139" i="81" s="1"/>
  <c r="AD138" i="81" a="1"/>
  <c r="AD138" i="81" s="1"/>
  <c r="Y138" i="81" a="1"/>
  <c r="Y138" i="81" s="1"/>
  <c r="L138" i="81" a="1"/>
  <c r="L138" i="81" s="1"/>
  <c r="AG137" i="81" a="1"/>
  <c r="AG137" i="81" s="1"/>
  <c r="AA137" i="81" a="1"/>
  <c r="AA137" i="81" s="1"/>
  <c r="N137" i="81" a="1"/>
  <c r="N137" i="81" s="1"/>
  <c r="H137" i="81" a="1"/>
  <c r="H137" i="81" s="1"/>
  <c r="AA136" i="81" a="1"/>
  <c r="AA136" i="81" s="1"/>
  <c r="T136" i="81" a="1"/>
  <c r="T136" i="81" s="1"/>
  <c r="O136" i="81" a="1"/>
  <c r="O136" i="81" s="1"/>
  <c r="I136" i="81" a="1"/>
  <c r="I136" i="81" s="1"/>
  <c r="B136" i="81" a="1"/>
  <c r="B136" i="81" s="1"/>
  <c r="AC135" i="81" a="1"/>
  <c r="AC135" i="81" s="1"/>
  <c r="W135" i="81" a="1"/>
  <c r="W135" i="81" s="1"/>
  <c r="Q135" i="81" a="1"/>
  <c r="Q135" i="81" s="1"/>
  <c r="K135" i="81" a="1"/>
  <c r="K135" i="81" s="1"/>
  <c r="AF134" i="81" a="1"/>
  <c r="AF134" i="81" s="1"/>
  <c r="Y134" i="81" a="1"/>
  <c r="Y134" i="81" s="1"/>
  <c r="S134" i="81" a="1"/>
  <c r="S134" i="81" s="1"/>
  <c r="L134" i="81" a="1"/>
  <c r="L134" i="81" s="1"/>
  <c r="B163" i="81" a="1"/>
  <c r="B163" i="81" s="1"/>
  <c r="B161" i="81" a="1"/>
  <c r="B161" i="81" s="1"/>
  <c r="B159" i="81" a="1"/>
  <c r="B159" i="81" s="1"/>
  <c r="B157" i="81" a="1"/>
  <c r="B157" i="81" s="1"/>
  <c r="G155" i="81" a="1"/>
  <c r="G155" i="81" s="1"/>
  <c r="U153" i="81" a="1"/>
  <c r="U153" i="81" s="1"/>
  <c r="D153" i="81" a="1"/>
  <c r="D153" i="81" s="1"/>
  <c r="T152" i="81" a="1"/>
  <c r="T152" i="81" s="1"/>
  <c r="F152" i="81" a="1"/>
  <c r="F152" i="81" s="1"/>
  <c r="T151" i="81" a="1"/>
  <c r="T151" i="81" s="1"/>
  <c r="T150" i="81" a="1"/>
  <c r="T150" i="81" s="1"/>
  <c r="G150" i="81" a="1"/>
  <c r="G150" i="81" s="1"/>
  <c r="Z149" i="81" a="1"/>
  <c r="Z149" i="81" s="1"/>
  <c r="M149" i="81" a="1"/>
  <c r="M149" i="81" s="1"/>
  <c r="AG148" i="81" a="1"/>
  <c r="AG148" i="81" s="1"/>
  <c r="W148" i="81" a="1"/>
  <c r="W148" i="81" s="1"/>
  <c r="W147" i="81" a="1"/>
  <c r="W147" i="81" s="1"/>
  <c r="C147" i="81" a="1"/>
  <c r="C147" i="81" s="1"/>
  <c r="Z146" i="81" a="1"/>
  <c r="Z146" i="81" s="1"/>
  <c r="O146" i="81" a="1"/>
  <c r="O146" i="81" s="1"/>
  <c r="AC145" i="81" a="1"/>
  <c r="AC145" i="81" s="1"/>
  <c r="S145" i="81" a="1"/>
  <c r="S145" i="81" s="1"/>
  <c r="J145" i="81" a="1"/>
  <c r="J145" i="81" s="1"/>
  <c r="AG144" i="81" a="1"/>
  <c r="AG144" i="81" s="1"/>
  <c r="Z144" i="81" a="1"/>
  <c r="Z144" i="81" s="1"/>
  <c r="S144" i="81" a="1"/>
  <c r="S144" i="81" s="1"/>
  <c r="E144" i="81" a="1"/>
  <c r="E144" i="81" s="1"/>
  <c r="AC143" i="81" a="1"/>
  <c r="AC143" i="81" s="1"/>
  <c r="O143" i="81" a="1"/>
  <c r="O143" i="81" s="1"/>
  <c r="H143" i="81" a="1"/>
  <c r="H143" i="81" s="1"/>
  <c r="Z162" i="81" a="1"/>
  <c r="Z162" i="81" s="1"/>
  <c r="Z160" i="81" a="1"/>
  <c r="Z160" i="81" s="1"/>
  <c r="Z158" i="81" a="1"/>
  <c r="Z158" i="81" s="1"/>
  <c r="Z156" i="81" a="1"/>
  <c r="Z156" i="81" s="1"/>
  <c r="AE154" i="81" a="1"/>
  <c r="AE154" i="81" s="1"/>
  <c r="P153" i="81" a="1"/>
  <c r="P153" i="81" s="1"/>
  <c r="C153" i="81" a="1"/>
  <c r="C153" i="81" s="1"/>
  <c r="S152" i="81" a="1"/>
  <c r="S152" i="81" s="1"/>
  <c r="AG150" i="81" a="1"/>
  <c r="AG150" i="81" s="1"/>
  <c r="F150" i="81" a="1"/>
  <c r="F150" i="81" s="1"/>
  <c r="X149" i="81" a="1"/>
  <c r="X149" i="81" s="1"/>
  <c r="AE148" i="81" a="1"/>
  <c r="AE148" i="81" s="1"/>
  <c r="V148" i="81" a="1"/>
  <c r="V148" i="81" s="1"/>
  <c r="K148" i="81" a="1"/>
  <c r="K148" i="81" s="1"/>
  <c r="AG147" i="81" a="1"/>
  <c r="AG147" i="81" s="1"/>
  <c r="K147" i="81" a="1"/>
  <c r="K147" i="81" s="1"/>
  <c r="B147" i="81" a="1"/>
  <c r="B147" i="81" s="1"/>
  <c r="X146" i="81" a="1"/>
  <c r="X146" i="81" s="1"/>
  <c r="N146" i="81" a="1"/>
  <c r="N146" i="81" s="1"/>
  <c r="F146" i="81" a="1"/>
  <c r="F146" i="81" s="1"/>
  <c r="R145" i="81" a="1"/>
  <c r="R145" i="81" s="1"/>
  <c r="I145" i="81" a="1"/>
  <c r="I145" i="81" s="1"/>
  <c r="AF144" i="81" a="1"/>
  <c r="AF144" i="81" s="1"/>
  <c r="Y144" i="81" a="1"/>
  <c r="Y144" i="81" s="1"/>
  <c r="R144" i="81" a="1"/>
  <c r="R144" i="81" s="1"/>
  <c r="K144" i="81" a="1"/>
  <c r="K144" i="81" s="1"/>
  <c r="D144" i="81" a="1"/>
  <c r="D144" i="81" s="1"/>
  <c r="AB143" i="81" a="1"/>
  <c r="AB143" i="81" s="1"/>
  <c r="V143" i="81" a="1"/>
  <c r="V143" i="81" s="1"/>
  <c r="N143" i="81" a="1"/>
  <c r="N143" i="81" s="1"/>
  <c r="G143" i="81" a="1"/>
  <c r="G143" i="81" s="1"/>
  <c r="U142" i="81" a="1"/>
  <c r="U142" i="81" s="1"/>
  <c r="C142" i="81" a="1"/>
  <c r="C142" i="81" s="1"/>
  <c r="W141" i="81" a="1"/>
  <c r="W141" i="81" s="1"/>
  <c r="Q141" i="81" a="1"/>
  <c r="Q141" i="81" s="1"/>
  <c r="E141" i="81" a="1"/>
  <c r="E141" i="81" s="1"/>
  <c r="AE140" i="81" a="1"/>
  <c r="AE140" i="81" s="1"/>
  <c r="S140" i="81" a="1"/>
  <c r="S140" i="81" s="1"/>
  <c r="M140" i="81" a="1"/>
  <c r="M140" i="81" s="1"/>
  <c r="G140" i="81" a="1"/>
  <c r="G140" i="81" s="1"/>
  <c r="T139" i="81" a="1"/>
  <c r="T139" i="81" s="1"/>
  <c r="O139" i="81" a="1"/>
  <c r="O139" i="81" s="1"/>
  <c r="I139" i="81" a="1"/>
  <c r="I139" i="81" s="1"/>
  <c r="AC138" i="81" a="1"/>
  <c r="AC138" i="81" s="1"/>
  <c r="W138" i="81" a="1"/>
  <c r="W138" i="81" s="1"/>
  <c r="Q138" i="81" a="1"/>
  <c r="Q138" i="81" s="1"/>
  <c r="E138" i="81" a="1"/>
  <c r="E138" i="81" s="1"/>
  <c r="AE137" i="81" a="1"/>
  <c r="AE137" i="81" s="1"/>
  <c r="Y137" i="81" a="1"/>
  <c r="Y137" i="81" s="1"/>
  <c r="L137" i="81" a="1"/>
  <c r="L137" i="81" s="1"/>
  <c r="F137" i="81" a="1"/>
  <c r="F137" i="81" s="1"/>
  <c r="AF136" i="81" a="1"/>
  <c r="AF136" i="81" s="1"/>
  <c r="S136" i="81" a="1"/>
  <c r="S136" i="81" s="1"/>
  <c r="M136" i="81" a="1"/>
  <c r="M136" i="81" s="1"/>
  <c r="G136" i="81" a="1"/>
  <c r="G136" i="81" s="1"/>
  <c r="AG135" i="81" a="1"/>
  <c r="AG135" i="81" s="1"/>
  <c r="U135" i="81" a="1"/>
  <c r="U135" i="81" s="1"/>
  <c r="R162" i="81" a="1"/>
  <c r="R162" i="81" s="1"/>
  <c r="R160" i="81" a="1"/>
  <c r="R160" i="81" s="1"/>
  <c r="R158" i="81" a="1"/>
  <c r="R158" i="81" s="1"/>
  <c r="X154" i="81" a="1"/>
  <c r="X154" i="81" s="1"/>
  <c r="N153" i="81" a="1"/>
  <c r="N153" i="81" s="1"/>
  <c r="AF152" i="81" a="1"/>
  <c r="AF152" i="81" s="1"/>
  <c r="R152" i="81" a="1"/>
  <c r="R152" i="81" s="1"/>
  <c r="AG151" i="81" a="1"/>
  <c r="AG151" i="81" s="1"/>
  <c r="O151" i="81" a="1"/>
  <c r="O151" i="81" s="1"/>
  <c r="AE150" i="81" a="1"/>
  <c r="AE150" i="81" s="1"/>
  <c r="R150" i="81" a="1"/>
  <c r="R150" i="81" s="1"/>
  <c r="E150" i="81" a="1"/>
  <c r="E150" i="81" s="1"/>
  <c r="K149" i="81" a="1"/>
  <c r="K149" i="81" s="1"/>
  <c r="AD148" i="81" a="1"/>
  <c r="AD148" i="81" s="1"/>
  <c r="T148" i="81" a="1"/>
  <c r="T148" i="81" s="1"/>
  <c r="J148" i="81" a="1"/>
  <c r="J148" i="81" s="1"/>
  <c r="AE147" i="81" a="1"/>
  <c r="AE147" i="81" s="1"/>
  <c r="U147" i="81" a="1"/>
  <c r="U147" i="81" s="1"/>
  <c r="J147" i="81" a="1"/>
  <c r="J147" i="81" s="1"/>
  <c r="AG146" i="81" a="1"/>
  <c r="AG146" i="81" s="1"/>
  <c r="M146" i="81" a="1"/>
  <c r="M146" i="81" s="1"/>
  <c r="E146" i="81" a="1"/>
  <c r="E146" i="81" s="1"/>
  <c r="Z145" i="81" a="1"/>
  <c r="Z145" i="81" s="1"/>
  <c r="Q145" i="81" a="1"/>
  <c r="Q145" i="81" s="1"/>
  <c r="H145" i="81" a="1"/>
  <c r="H145" i="81" s="1"/>
  <c r="AE144" i="81" a="1"/>
  <c r="AE144" i="81" s="1"/>
  <c r="X144" i="81" a="1"/>
  <c r="X144" i="81" s="1"/>
  <c r="Q144" i="81" a="1"/>
  <c r="Q144" i="81" s="1"/>
  <c r="J144" i="81" a="1"/>
  <c r="J144" i="81" s="1"/>
  <c r="C144" i="81" a="1"/>
  <c r="C144" i="81" s="1"/>
  <c r="U143" i="81" a="1"/>
  <c r="U143" i="81" s="1"/>
  <c r="M143" i="81" a="1"/>
  <c r="M143" i="81" s="1"/>
  <c r="AG142" i="81" a="1"/>
  <c r="AG142" i="81" s="1"/>
  <c r="AA142" i="81" a="1"/>
  <c r="AA142" i="81" s="1"/>
  <c r="T142" i="81" a="1"/>
  <c r="T142" i="81" s="1"/>
  <c r="O142" i="81" a="1"/>
  <c r="O142" i="81" s="1"/>
  <c r="I142" i="81" a="1"/>
  <c r="I142" i="81" s="1"/>
  <c r="AC141" i="81" a="1"/>
  <c r="AC141" i="81" s="1"/>
  <c r="V141" i="81" a="1"/>
  <c r="V141" i="81" s="1"/>
  <c r="P141" i="81" a="1"/>
  <c r="P141" i="81" s="1"/>
  <c r="J141" i="81" a="1"/>
  <c r="J141" i="81" s="1"/>
  <c r="D141" i="81" a="1"/>
  <c r="D141" i="81" s="1"/>
  <c r="AD140" i="81" a="1"/>
  <c r="AD140" i="81" s="1"/>
  <c r="Y140" i="81" a="1"/>
  <c r="Y140" i="81" s="1"/>
  <c r="L140" i="81" a="1"/>
  <c r="L140" i="81" s="1"/>
  <c r="AG139" i="81" a="1"/>
  <c r="AG139" i="81" s="1"/>
  <c r="AA139" i="81" a="1"/>
  <c r="AA139" i="81" s="1"/>
  <c r="J162" i="81" a="1"/>
  <c r="J162" i="81" s="1"/>
  <c r="J160" i="81" a="1"/>
  <c r="J160" i="81" s="1"/>
  <c r="J158" i="81" a="1"/>
  <c r="J158" i="81" s="1"/>
  <c r="L156" i="81" a="1"/>
  <c r="L156" i="81" s="1"/>
  <c r="R154" i="81" a="1"/>
  <c r="R154" i="81" s="1"/>
  <c r="AE152" i="81" a="1"/>
  <c r="AE152" i="81" s="1"/>
  <c r="O152" i="81" a="1"/>
  <c r="O152" i="81" s="1"/>
  <c r="AE151" i="81" a="1"/>
  <c r="AE151" i="81" s="1"/>
  <c r="M151" i="81" a="1"/>
  <c r="M151" i="81" s="1"/>
  <c r="O150" i="81" a="1"/>
  <c r="O150" i="81" s="1"/>
  <c r="V149" i="81" a="1"/>
  <c r="V149" i="81" s="1"/>
  <c r="H149" i="81" a="1"/>
  <c r="H149" i="81" s="1"/>
  <c r="AC148" i="81" a="1"/>
  <c r="AC148" i="81" s="1"/>
  <c r="H148" i="81" a="1"/>
  <c r="H148" i="81" s="1"/>
  <c r="AD147" i="81" a="1"/>
  <c r="AD147" i="81" s="1"/>
  <c r="S147" i="81" a="1"/>
  <c r="S147" i="81" s="1"/>
  <c r="I147" i="81" a="1"/>
  <c r="I147" i="81" s="1"/>
  <c r="AE146" i="81" a="1"/>
  <c r="AE146" i="81" s="1"/>
  <c r="V146" i="81" a="1"/>
  <c r="V146" i="81" s="1"/>
  <c r="L146" i="81" a="1"/>
  <c r="L146" i="81" s="1"/>
  <c r="C146" i="81" a="1"/>
  <c r="C146" i="81" s="1"/>
  <c r="Y145" i="81" a="1"/>
  <c r="Y145" i="81" s="1"/>
  <c r="P145" i="81" a="1"/>
  <c r="P145" i="81" s="1"/>
  <c r="AD144" i="81" a="1"/>
  <c r="AD144" i="81" s="1"/>
  <c r="W144" i="81" a="1"/>
  <c r="W144" i="81" s="1"/>
  <c r="P144" i="81" a="1"/>
  <c r="P144" i="81" s="1"/>
  <c r="I144" i="81" a="1"/>
  <c r="I144" i="81" s="1"/>
  <c r="B144" i="81" a="1"/>
  <c r="B144" i="81" s="1"/>
  <c r="AA143" i="81" a="1"/>
  <c r="AA143" i="81" s="1"/>
  <c r="T143" i="81" a="1"/>
  <c r="T143" i="81" s="1"/>
  <c r="L143" i="81" a="1"/>
  <c r="L143" i="81" s="1"/>
  <c r="F143" i="81" a="1"/>
  <c r="F143" i="81" s="1"/>
  <c r="AF142" i="81" a="1"/>
  <c r="AF142" i="81" s="1"/>
  <c r="Z142" i="81" a="1"/>
  <c r="Z142" i="81" s="1"/>
  <c r="N142" i="81" a="1"/>
  <c r="N142" i="81" s="1"/>
  <c r="H142" i="81" a="1"/>
  <c r="H142" i="81" s="1"/>
  <c r="B142" i="81" a="1"/>
  <c r="B142" i="81" s="1"/>
  <c r="AB141" i="81" a="1"/>
  <c r="AB141" i="81" s="1"/>
  <c r="U141" i="81" a="1"/>
  <c r="U141" i="81" s="1"/>
  <c r="C141" i="81" a="1"/>
  <c r="C141" i="81" s="1"/>
  <c r="X140" i="81" a="1"/>
  <c r="X140" i="81" s="1"/>
  <c r="R140" i="81" a="1"/>
  <c r="R140" i="81" s="1"/>
  <c r="K140" i="81" a="1"/>
  <c r="K140" i="81" s="1"/>
  <c r="F140" i="81" a="1"/>
  <c r="F140" i="81" s="1"/>
  <c r="AF139" i="81" a="1"/>
  <c r="AF139" i="81" s="1"/>
  <c r="Z139" i="81" a="1"/>
  <c r="Z139" i="81" s="1"/>
  <c r="S139" i="81" a="1"/>
  <c r="S139" i="81" s="1"/>
  <c r="M139" i="81" a="1"/>
  <c r="M139" i="81" s="1"/>
  <c r="G139" i="81" a="1"/>
  <c r="G139" i="81" s="1"/>
  <c r="U138" i="81" a="1"/>
  <c r="U138" i="81" s="1"/>
  <c r="C138" i="81" a="1"/>
  <c r="C138" i="81" s="1"/>
  <c r="W137" i="81" a="1"/>
  <c r="W137" i="81" s="1"/>
  <c r="Q137" i="81" a="1"/>
  <c r="Q137" i="81" s="1"/>
  <c r="D137" i="81" a="1"/>
  <c r="D137" i="81" s="1"/>
  <c r="AD136" i="81" a="1"/>
  <c r="AD136" i="81" s="1"/>
  <c r="X136" i="81" a="1"/>
  <c r="X136" i="81" s="1"/>
  <c r="R136" i="81" a="1"/>
  <c r="R136" i="81" s="1"/>
  <c r="K136" i="81" a="1"/>
  <c r="K136" i="81" s="1"/>
  <c r="E136" i="81" a="1"/>
  <c r="E136" i="81" s="1"/>
  <c r="AE135" i="81" a="1"/>
  <c r="AE135" i="81" s="1"/>
  <c r="Z135" i="81" a="1"/>
  <c r="Z135" i="81" s="1"/>
  <c r="N135" i="81" a="1"/>
  <c r="N135" i="81" s="1"/>
  <c r="I135" i="81" a="1"/>
  <c r="I135" i="81" s="1"/>
  <c r="C135" i="81" a="1"/>
  <c r="C135" i="81" s="1"/>
  <c r="AB134" i="81" a="1"/>
  <c r="AB134" i="81" s="1"/>
  <c r="P134" i="81" a="1"/>
  <c r="P134" i="81" s="1"/>
  <c r="C134" i="81" a="1"/>
  <c r="C134" i="81" s="1"/>
  <c r="Z150" i="81" a="1"/>
  <c r="Z150" i="81" s="1"/>
  <c r="M150" i="81" a="1"/>
  <c r="M150" i="81" s="1"/>
  <c r="B162" i="81" a="1"/>
  <c r="B162" i="81" s="1"/>
  <c r="B160" i="81" a="1"/>
  <c r="B160" i="81" s="1"/>
  <c r="B158" i="81" a="1"/>
  <c r="B158" i="81" s="1"/>
  <c r="D156" i="81" a="1"/>
  <c r="D156" i="81" s="1"/>
  <c r="K154" i="81" a="1"/>
  <c r="K154" i="81" s="1"/>
  <c r="AC152" i="81" a="1"/>
  <c r="AC152" i="81" s="1"/>
  <c r="M152" i="81" a="1"/>
  <c r="M152" i="81" s="1"/>
  <c r="AG149" i="81" a="1"/>
  <c r="AG149" i="81" s="1"/>
  <c r="H147" i="81" a="1"/>
  <c r="H147" i="81" s="1"/>
  <c r="AC144" i="81" a="1"/>
  <c r="AC144" i="81" s="1"/>
  <c r="Z143" i="81" a="1"/>
  <c r="Z143" i="81" s="1"/>
  <c r="B143" i="81" a="1"/>
  <c r="B143" i="81" s="1"/>
  <c r="R142" i="81" a="1"/>
  <c r="R142" i="81" s="1"/>
  <c r="R141" i="81" a="1"/>
  <c r="R141" i="81" s="1"/>
  <c r="Q140" i="81" a="1"/>
  <c r="Q140" i="81" s="1"/>
  <c r="B140" i="81" a="1"/>
  <c r="B140" i="81" s="1"/>
  <c r="AA138" i="81" a="1"/>
  <c r="AA138" i="81" s="1"/>
  <c r="O138" i="81" a="1"/>
  <c r="O138" i="81" s="1"/>
  <c r="V137" i="81" a="1"/>
  <c r="V137" i="81" s="1"/>
  <c r="K137" i="81" a="1"/>
  <c r="K137" i="81" s="1"/>
  <c r="B137" i="81" a="1"/>
  <c r="B137" i="81" s="1"/>
  <c r="W136" i="81" a="1"/>
  <c r="W136" i="81" s="1"/>
  <c r="N136" i="81" a="1"/>
  <c r="N136" i="81" s="1"/>
  <c r="C136" i="81" a="1"/>
  <c r="C136" i="81" s="1"/>
  <c r="AA135" i="81" a="1"/>
  <c r="AA135" i="81" s="1"/>
  <c r="R135" i="81" a="1"/>
  <c r="R135" i="81" s="1"/>
  <c r="J135" i="81" a="1"/>
  <c r="J135" i="81" s="1"/>
  <c r="B135" i="81" a="1"/>
  <c r="B135" i="81" s="1"/>
  <c r="Z134" i="81" a="1"/>
  <c r="Z134" i="81" s="1"/>
  <c r="R134" i="81" a="1"/>
  <c r="R134" i="81" s="1"/>
  <c r="I134" i="81" a="1"/>
  <c r="I134" i="81" s="1"/>
  <c r="AF137" i="81" a="1"/>
  <c r="AF137" i="81" s="1"/>
  <c r="AE136" i="81" a="1"/>
  <c r="AE136" i="81" s="1"/>
  <c r="H135" i="81" a="1"/>
  <c r="H135" i="81" s="1"/>
  <c r="O134" i="81" a="1"/>
  <c r="O134" i="81" s="1"/>
  <c r="I138" i="81" a="1"/>
  <c r="I138" i="81" s="1"/>
  <c r="G137" i="81" a="1"/>
  <c r="G137" i="81" s="1"/>
  <c r="M135" i="81" a="1"/>
  <c r="M135" i="81" s="1"/>
  <c r="E134" i="81" a="1"/>
  <c r="E134" i="81" s="1"/>
  <c r="T149" i="81" a="1"/>
  <c r="T149" i="81" s="1"/>
  <c r="AC146" i="81" a="1"/>
  <c r="AC146" i="81" s="1"/>
  <c r="X143" i="81" a="1"/>
  <c r="X143" i="81" s="1"/>
  <c r="AE142" i="81" a="1"/>
  <c r="AE142" i="81" s="1"/>
  <c r="P142" i="81" a="1"/>
  <c r="P142" i="81" s="1"/>
  <c r="AF141" i="81" a="1"/>
  <c r="AF141" i="81" s="1"/>
  <c r="O141" i="81" a="1"/>
  <c r="O141" i="81" s="1"/>
  <c r="AF140" i="81" a="1"/>
  <c r="AF140" i="81" s="1"/>
  <c r="AE139" i="81" a="1"/>
  <c r="AE139" i="81" s="1"/>
  <c r="Q139" i="81" a="1"/>
  <c r="Q139" i="81" s="1"/>
  <c r="E139" i="81" a="1"/>
  <c r="E139" i="81" s="1"/>
  <c r="M138" i="81" a="1"/>
  <c r="M138" i="81" s="1"/>
  <c r="T137" i="81" a="1"/>
  <c r="T137" i="81" s="1"/>
  <c r="J137" i="81" a="1"/>
  <c r="J137" i="81" s="1"/>
  <c r="AG136" i="81" a="1"/>
  <c r="AG136" i="81" s="1"/>
  <c r="V136" i="81" a="1"/>
  <c r="V136" i="81" s="1"/>
  <c r="L136" i="81" a="1"/>
  <c r="L136" i="81" s="1"/>
  <c r="P135" i="81" a="1"/>
  <c r="P135" i="81" s="1"/>
  <c r="X134" i="81" a="1"/>
  <c r="X134" i="81" s="1"/>
  <c r="Q134" i="81" a="1"/>
  <c r="Q134" i="81" s="1"/>
  <c r="H134" i="81" a="1"/>
  <c r="H134" i="81" s="1"/>
  <c r="S137" i="81" a="1"/>
  <c r="S137" i="81" s="1"/>
  <c r="Y135" i="81" a="1"/>
  <c r="Y135" i="81" s="1"/>
  <c r="AG134" i="81" a="1"/>
  <c r="AG134" i="81" s="1"/>
  <c r="G134" i="81" a="1"/>
  <c r="G134" i="81" s="1"/>
  <c r="AG138" i="81" a="1"/>
  <c r="AG138" i="81" s="1"/>
  <c r="AG169" i="81" s="1"/>
  <c r="P137" i="81" a="1"/>
  <c r="P137" i="81" s="1"/>
  <c r="G135" i="81" a="1"/>
  <c r="G135" i="81" s="1"/>
  <c r="M134" i="81" a="1"/>
  <c r="M134" i="81" s="1"/>
  <c r="B134" i="81" a="1"/>
  <c r="B134" i="81" s="1"/>
  <c r="G149" i="81" a="1"/>
  <c r="G149" i="81" s="1"/>
  <c r="U146" i="81" a="1"/>
  <c r="U146" i="81" s="1"/>
  <c r="O144" i="81" a="1"/>
  <c r="O144" i="81" s="1"/>
  <c r="S143" i="81" a="1"/>
  <c r="S143" i="81" s="1"/>
  <c r="M142" i="81" a="1"/>
  <c r="M142" i="81" s="1"/>
  <c r="AD141" i="81" a="1"/>
  <c r="AD141" i="81" s="1"/>
  <c r="M141" i="81" a="1"/>
  <c r="M141" i="81" s="1"/>
  <c r="AC140" i="81" a="1"/>
  <c r="AC140" i="81" s="1"/>
  <c r="N140" i="81" a="1"/>
  <c r="N140" i="81" s="1"/>
  <c r="C139" i="81" a="1"/>
  <c r="C139" i="81" s="1"/>
  <c r="X138" i="81" a="1"/>
  <c r="X138" i="81" s="1"/>
  <c r="K138" i="81" a="1"/>
  <c r="K138" i="81" s="1"/>
  <c r="U136" i="81" a="1"/>
  <c r="U136" i="81" s="1"/>
  <c r="W134" i="81" a="1"/>
  <c r="W134" i="81" s="1"/>
  <c r="T138" i="81" a="1"/>
  <c r="T138" i="81" s="1"/>
  <c r="AB136" i="81" a="1"/>
  <c r="AB136" i="81" s="1"/>
  <c r="AD134" i="81" a="1"/>
  <c r="AD134" i="81" s="1"/>
  <c r="AB135" i="81" a="1"/>
  <c r="AB135" i="81" s="1"/>
  <c r="M144" i="81" a="1"/>
  <c r="M144" i="81" s="1"/>
  <c r="Q143" i="81" a="1"/>
  <c r="Q143" i="81" s="1"/>
  <c r="AB142" i="81" a="1"/>
  <c r="AB142" i="81" s="1"/>
  <c r="K142" i="81" a="1"/>
  <c r="K142" i="81" s="1"/>
  <c r="K141" i="81" a="1"/>
  <c r="K141" i="81" s="1"/>
  <c r="AB139" i="81" a="1"/>
  <c r="AB139" i="81" s="1"/>
  <c r="N139" i="81" a="1"/>
  <c r="N139" i="81" s="1"/>
  <c r="B139" i="81" a="1"/>
  <c r="B139" i="81" s="1"/>
  <c r="V138" i="81" a="1"/>
  <c r="V138" i="81" s="1"/>
  <c r="J138" i="81" a="1"/>
  <c r="J138" i="81" s="1"/>
  <c r="AD137" i="81" a="1"/>
  <c r="AD137" i="81" s="1"/>
  <c r="R137" i="81" a="1"/>
  <c r="R137" i="81" s="1"/>
  <c r="I137" i="81" a="1"/>
  <c r="I137" i="81" s="1"/>
  <c r="AC136" i="81" a="1"/>
  <c r="AC136" i="81" s="1"/>
  <c r="J136" i="81" a="1"/>
  <c r="J136" i="81" s="1"/>
  <c r="AF135" i="81" a="1"/>
  <c r="AF135" i="81" s="1"/>
  <c r="X135" i="81" a="1"/>
  <c r="X135" i="81" s="1"/>
  <c r="O135" i="81" a="1"/>
  <c r="O135" i="81" s="1"/>
  <c r="AE134" i="81" a="1"/>
  <c r="AE134" i="81" s="1"/>
  <c r="V134" i="81" a="1"/>
  <c r="V134" i="81" s="1"/>
  <c r="N134" i="81" a="1"/>
  <c r="N134" i="81" s="1"/>
  <c r="F134" i="81" a="1"/>
  <c r="F134" i="81" s="1"/>
  <c r="AG145" i="81" a="1"/>
  <c r="AG145" i="81" s="1"/>
  <c r="H144" i="81" a="1"/>
  <c r="H144" i="81" s="1"/>
  <c r="J142" i="81" a="1"/>
  <c r="J142" i="81" s="1"/>
  <c r="I141" i="81" a="1"/>
  <c r="I141" i="81" s="1"/>
  <c r="Y139" i="81" a="1"/>
  <c r="Y139" i="81" s="1"/>
  <c r="L139" i="81" a="1"/>
  <c r="L139" i="81" s="1"/>
  <c r="AC137" i="81" a="1"/>
  <c r="AC137" i="81" s="1"/>
  <c r="V135" i="81" a="1"/>
  <c r="V135" i="81" s="1"/>
  <c r="U134" i="81" a="1"/>
  <c r="U134" i="81" s="1"/>
  <c r="AA134" i="81" a="1"/>
  <c r="AA134" i="81" s="1"/>
  <c r="R148" i="81" a="1"/>
  <c r="R148" i="81" s="1"/>
  <c r="Z141" i="81" a="1"/>
  <c r="Z141" i="81" s="1"/>
  <c r="Z140" i="81" a="1"/>
  <c r="Z140" i="81" s="1"/>
  <c r="G148" i="81" a="1"/>
  <c r="G148" i="81" s="1"/>
  <c r="X145" i="81" a="1"/>
  <c r="X145" i="81" s="1"/>
  <c r="J143" i="81" a="1"/>
  <c r="J143" i="81" s="1"/>
  <c r="X142" i="81" a="1"/>
  <c r="X142" i="81" s="1"/>
  <c r="G142" i="81" a="1"/>
  <c r="G142" i="81" s="1"/>
  <c r="X141" i="81" a="1"/>
  <c r="X141" i="81" s="1"/>
  <c r="G141" i="81" a="1"/>
  <c r="G141" i="81" s="1"/>
  <c r="W140" i="81" a="1"/>
  <c r="W140" i="81" s="1"/>
  <c r="H140" i="81" a="1"/>
  <c r="H140" i="81" s="1"/>
  <c r="W139" i="81" a="1"/>
  <c r="W139" i="81" s="1"/>
  <c r="AE138" i="81" a="1"/>
  <c r="AE138" i="81" s="1"/>
  <c r="S138" i="81" a="1"/>
  <c r="S138" i="81" s="1"/>
  <c r="G138" i="81" a="1"/>
  <c r="G138" i="81" s="1"/>
  <c r="E137" i="81" a="1"/>
  <c r="E137" i="81" s="1"/>
  <c r="Q136" i="81" a="1"/>
  <c r="Q136" i="81" s="1"/>
  <c r="H136" i="81" a="1"/>
  <c r="H136" i="81" s="1"/>
  <c r="AD135" i="81" a="1"/>
  <c r="AD135" i="81" s="1"/>
  <c r="T135" i="81" a="1"/>
  <c r="T135" i="81" s="1"/>
  <c r="L135" i="81" a="1"/>
  <c r="L135" i="81" s="1"/>
  <c r="F135" i="81" a="1"/>
  <c r="F135" i="81" s="1"/>
  <c r="AC134" i="81" a="1"/>
  <c r="AC134" i="81" s="1"/>
  <c r="T134" i="81" a="1"/>
  <c r="T134" i="81" s="1"/>
  <c r="K134" i="81" a="1"/>
  <c r="K134" i="81" s="1"/>
  <c r="D134" i="81" a="1"/>
  <c r="D134" i="81" s="1"/>
  <c r="S142" i="81" a="1"/>
  <c r="S142" i="81" s="1"/>
  <c r="S141" i="81" a="1"/>
  <c r="S141" i="81" s="1"/>
  <c r="H139" i="81" a="1"/>
  <c r="H139" i="81" s="1"/>
  <c r="P138" i="81" a="1"/>
  <c r="P138" i="81" s="1"/>
  <c r="X137" i="81" a="1"/>
  <c r="X137" i="81" s="1"/>
  <c r="Y136" i="81" a="1"/>
  <c r="Y136" i="81" s="1"/>
  <c r="D135" i="81" a="1"/>
  <c r="D135" i="81" s="1"/>
  <c r="AC147" i="81" a="1"/>
  <c r="AC147" i="81" s="1"/>
  <c r="O145" i="81" a="1"/>
  <c r="O145" i="81" s="1"/>
  <c r="AG143" i="81" a="1"/>
  <c r="AG143" i="81" s="1"/>
  <c r="E143" i="81" a="1"/>
  <c r="E143" i="81" s="1"/>
  <c r="V142" i="81" a="1"/>
  <c r="V142" i="81" s="1"/>
  <c r="F142" i="81" a="1"/>
  <c r="F142" i="81" s="1"/>
  <c r="T141" i="81" a="1"/>
  <c r="T141" i="81" s="1"/>
  <c r="F141" i="81" a="1"/>
  <c r="F141" i="81" s="1"/>
  <c r="U140" i="81" a="1"/>
  <c r="U140" i="81" s="1"/>
  <c r="E140" i="81" a="1"/>
  <c r="E140" i="81" s="1"/>
  <c r="U139" i="81" a="1"/>
  <c r="U139" i="81" s="1"/>
  <c r="R138" i="81" a="1"/>
  <c r="R138" i="81" s="1"/>
  <c r="F138" i="81" a="1"/>
  <c r="F138" i="81" s="1"/>
  <c r="Z137" i="81" a="1"/>
  <c r="Z137" i="81" s="1"/>
  <c r="O137" i="81" a="1"/>
  <c r="O137" i="81" s="1"/>
  <c r="C137" i="81" a="1"/>
  <c r="C137" i="81" s="1"/>
  <c r="Z136" i="81" a="1"/>
  <c r="Z136" i="81" s="1"/>
  <c r="P136" i="81" a="1"/>
  <c r="P136" i="81" s="1"/>
  <c r="F136" i="81" a="1"/>
  <c r="F136" i="81" s="1"/>
  <c r="S135" i="81" a="1"/>
  <c r="S135" i="81" s="1"/>
  <c r="E135" i="81" a="1"/>
  <c r="E135" i="81" s="1"/>
  <c r="Q147" i="81" a="1"/>
  <c r="Q147" i="81" s="1"/>
  <c r="E145" i="81" a="1"/>
  <c r="E145" i="81" s="1"/>
  <c r="AE143" i="81" a="1"/>
  <c r="AE143" i="81" s="1"/>
  <c r="C143" i="81" a="1"/>
  <c r="C143" i="81" s="1"/>
  <c r="D142" i="81" a="1"/>
  <c r="D142" i="81" s="1"/>
  <c r="C140" i="81" a="1"/>
  <c r="C140" i="81" s="1"/>
  <c r="AB138" i="81" a="1"/>
  <c r="AB138" i="81" s="1"/>
  <c r="D138" i="81" a="1"/>
  <c r="D138" i="81" s="1"/>
  <c r="M137" i="81" a="1"/>
  <c r="M137" i="81" s="1"/>
  <c r="D136" i="81" a="1"/>
  <c r="D136" i="81" s="1"/>
  <c r="J134" i="81" a="1"/>
  <c r="J134" i="81" s="1"/>
  <c r="A163" i="81" a="1"/>
  <c r="A163" i="81" s="1"/>
  <c r="A155" i="81" a="1"/>
  <c r="A155" i="81" s="1"/>
  <c r="A147" i="81" a="1"/>
  <c r="A147" i="81" s="1"/>
  <c r="A139" i="81" a="1"/>
  <c r="A139" i="81" s="1"/>
  <c r="A146" i="81" a="1"/>
  <c r="A146" i="81" s="1"/>
  <c r="A135" i="81" a="1"/>
  <c r="A135" i="81" s="1"/>
  <c r="A162" i="81" a="1"/>
  <c r="A162" i="81" s="1"/>
  <c r="A161" i="81" a="1"/>
  <c r="A161" i="81" s="1"/>
  <c r="A153" i="81" a="1"/>
  <c r="A153" i="81" s="1"/>
  <c r="A145" i="81" a="1"/>
  <c r="A145" i="81" s="1"/>
  <c r="A137" i="81" a="1"/>
  <c r="A137" i="81" s="1"/>
  <c r="A136" i="81" a="1"/>
  <c r="A136" i="81" s="1"/>
  <c r="A159" i="81" a="1"/>
  <c r="A159" i="81" s="1"/>
  <c r="A160" i="81" a="1"/>
  <c r="A160" i="81" s="1"/>
  <c r="A152" i="81" a="1"/>
  <c r="A152" i="81" s="1"/>
  <c r="A144" i="81" a="1"/>
  <c r="A144" i="81" s="1"/>
  <c r="A143" i="81" a="1"/>
  <c r="A143" i="81" s="1"/>
  <c r="A158" i="81" a="1"/>
  <c r="A158" i="81" s="1"/>
  <c r="A150" i="81" a="1"/>
  <c r="A150" i="81" s="1"/>
  <c r="A142" i="81" a="1"/>
  <c r="A142" i="81" s="1"/>
  <c r="A134" i="81" a="1"/>
  <c r="A134" i="81" s="1"/>
  <c r="A148" i="81" a="1"/>
  <c r="A148" i="81" s="1"/>
  <c r="A154" i="81" a="1"/>
  <c r="A154" i="81" s="1"/>
  <c r="A151" i="81" a="1"/>
  <c r="A151" i="81" s="1"/>
  <c r="A157" i="81" a="1"/>
  <c r="A157" i="81" s="1"/>
  <c r="A149" i="81" a="1"/>
  <c r="A149" i="81" s="1"/>
  <c r="A141" i="81" a="1"/>
  <c r="A141" i="81" s="1"/>
  <c r="A156" i="81" a="1"/>
  <c r="A156" i="81" s="1"/>
  <c r="A140" i="81" a="1"/>
  <c r="A140" i="81" s="1"/>
  <c r="A138" i="81" a="1"/>
  <c r="A138" i="81" s="1"/>
  <c r="AN229" i="81"/>
  <c r="AN228" i="81" s="1"/>
  <c r="AN232" i="81" s="1"/>
  <c r="AP229" i="81"/>
  <c r="AP228" i="81" s="1"/>
  <c r="AP232" i="81" s="1"/>
  <c r="AO229" i="81"/>
  <c r="AO228" i="81" s="1"/>
  <c r="AO232" i="81" s="1"/>
  <c r="AR165" i="81"/>
  <c r="AR196" i="81" s="1"/>
  <c r="AQ229" i="81"/>
  <c r="AJ229" i="81"/>
  <c r="AJ228" i="81" s="1"/>
  <c r="AI229" i="81"/>
  <c r="AI228" i="81" s="1"/>
  <c r="AH229" i="81"/>
  <c r="AH228" i="81" s="1"/>
  <c r="C41" i="79"/>
  <c r="AR229" i="81" l="1"/>
  <c r="AR228" i="81" s="1"/>
  <c r="AR232" i="81" s="1"/>
  <c r="AQ228" i="81"/>
  <c r="AQ232" i="81" s="1"/>
  <c r="AJ232" i="81"/>
  <c r="AC178" i="81"/>
  <c r="AC209" i="81" s="1"/>
  <c r="E183" i="81"/>
  <c r="E214" i="81" s="1"/>
  <c r="O178" i="81"/>
  <c r="O209" i="81" s="1"/>
  <c r="H179" i="81"/>
  <c r="H210" i="81" s="1"/>
  <c r="I175" i="81"/>
  <c r="I206" i="81" s="1"/>
  <c r="C180" i="81"/>
  <c r="C211" i="81" s="1"/>
  <c r="J172" i="81"/>
  <c r="J203" i="81" s="1"/>
  <c r="Y182" i="81"/>
  <c r="Y213" i="81" s="1"/>
  <c r="L172" i="81"/>
  <c r="L203" i="81" s="1"/>
  <c r="O174" i="81"/>
  <c r="O205" i="81" s="1"/>
  <c r="R182" i="81"/>
  <c r="R213" i="81" s="1"/>
  <c r="O173" i="81"/>
  <c r="O204" i="81" s="1"/>
  <c r="O183" i="81"/>
  <c r="O214" i="81" s="1"/>
  <c r="AA174" i="81"/>
  <c r="AA205" i="81" s="1"/>
  <c r="Q188" i="81"/>
  <c r="Q219" i="81" s="1"/>
  <c r="V173" i="81"/>
  <c r="V204" i="81" s="1"/>
  <c r="G182" i="81"/>
  <c r="G213" i="81" s="1"/>
  <c r="Q179" i="81"/>
  <c r="Q210" i="81" s="1"/>
  <c r="H187" i="81"/>
  <c r="H218" i="81" s="1"/>
  <c r="AD194" i="81"/>
  <c r="AD225" i="81" s="1"/>
  <c r="M193" i="81"/>
  <c r="M224" i="81" s="1"/>
  <c r="AB183" i="81"/>
  <c r="AB214" i="81" s="1"/>
  <c r="W189" i="81"/>
  <c r="W220" i="81" s="1"/>
  <c r="AG188" i="81"/>
  <c r="AG219" i="81" s="1"/>
  <c r="T171" i="81"/>
  <c r="T202" i="81" s="1"/>
  <c r="O169" i="81"/>
  <c r="O200" i="81" s="1"/>
  <c r="G172" i="81"/>
  <c r="G203" i="81" s="1"/>
  <c r="AD167" i="81"/>
  <c r="AD198" i="81" s="1"/>
  <c r="X168" i="81"/>
  <c r="X199" i="81" s="1"/>
  <c r="P191" i="81"/>
  <c r="P222" i="81" s="1"/>
  <c r="AC165" i="81"/>
  <c r="AC196" i="81" s="1"/>
  <c r="I168" i="81"/>
  <c r="I199" i="81" s="1"/>
  <c r="L181" i="81"/>
  <c r="L212" i="81" s="1"/>
  <c r="E176" i="81"/>
  <c r="E207" i="81" s="1"/>
  <c r="AB173" i="81"/>
  <c r="AB204" i="81" s="1"/>
  <c r="D170" i="81"/>
  <c r="D201" i="81" s="1"/>
  <c r="M183" i="81"/>
  <c r="M214" i="81" s="1"/>
  <c r="L166" i="81"/>
  <c r="L197" i="81" s="1"/>
  <c r="AA172" i="81"/>
  <c r="AA203" i="81" s="1"/>
  <c r="AD175" i="81"/>
  <c r="AD206" i="81" s="1"/>
  <c r="Z165" i="81"/>
  <c r="Z196" i="81" s="1"/>
  <c r="S169" i="81"/>
  <c r="S200" i="81" s="1"/>
  <c r="X174" i="81"/>
  <c r="X205" i="81" s="1"/>
  <c r="AB182" i="81"/>
  <c r="AB213" i="81" s="1"/>
  <c r="V194" i="81"/>
  <c r="V225" i="81" s="1"/>
  <c r="G179" i="81"/>
  <c r="G210" i="81" s="1"/>
  <c r="N188" i="81"/>
  <c r="N219" i="81" s="1"/>
  <c r="B194" i="81"/>
  <c r="B225" i="81" s="1"/>
  <c r="Z187" i="81"/>
  <c r="Z218" i="81" s="1"/>
  <c r="AD190" i="81"/>
  <c r="AD221" i="81" s="1"/>
  <c r="E194" i="81"/>
  <c r="E225" i="81" s="1"/>
  <c r="U173" i="81"/>
  <c r="U204" i="81" s="1"/>
  <c r="M175" i="81"/>
  <c r="M206" i="81" s="1"/>
  <c r="C178" i="81"/>
  <c r="C209" i="81" s="1"/>
  <c r="K180" i="81"/>
  <c r="K211" i="81" s="1"/>
  <c r="W183" i="81"/>
  <c r="W214" i="81" s="1"/>
  <c r="M186" i="81"/>
  <c r="M217" i="81" s="1"/>
  <c r="AE189" i="81"/>
  <c r="AE220" i="81" s="1"/>
  <c r="W192" i="81"/>
  <c r="W223" i="81" s="1"/>
  <c r="C175" i="81"/>
  <c r="C206" i="81" s="1"/>
  <c r="F177" i="81"/>
  <c r="F208" i="81" s="1"/>
  <c r="AA179" i="81"/>
  <c r="AA210" i="81" s="1"/>
  <c r="W182" i="81"/>
  <c r="W213" i="81" s="1"/>
  <c r="J185" i="81"/>
  <c r="J216" i="81" s="1"/>
  <c r="AD188" i="81"/>
  <c r="AD219" i="81" s="1"/>
  <c r="AA192" i="81"/>
  <c r="AA223" i="81" s="1"/>
  <c r="E172" i="81"/>
  <c r="E203" i="81" s="1"/>
  <c r="I174" i="81"/>
  <c r="I205" i="81" s="1"/>
  <c r="C176" i="81"/>
  <c r="C207" i="81" s="1"/>
  <c r="AB177" i="81"/>
  <c r="AB208" i="81" s="1"/>
  <c r="M180" i="81"/>
  <c r="M211" i="81" s="1"/>
  <c r="P182" i="81"/>
  <c r="P213" i="81" s="1"/>
  <c r="K185" i="81"/>
  <c r="K216" i="81" s="1"/>
  <c r="I188" i="81"/>
  <c r="I219" i="81" s="1"/>
  <c r="D191" i="81"/>
  <c r="D222" i="81" s="1"/>
  <c r="S194" i="81"/>
  <c r="S225" i="81" s="1"/>
  <c r="W179" i="81"/>
  <c r="W210" i="81" s="1"/>
  <c r="D182" i="81"/>
  <c r="D213" i="81" s="1"/>
  <c r="Z183" i="81"/>
  <c r="Z214" i="81" s="1"/>
  <c r="U185" i="81"/>
  <c r="U216" i="81" s="1"/>
  <c r="N187" i="81"/>
  <c r="N218" i="81" s="1"/>
  <c r="G189" i="81"/>
  <c r="G220" i="81" s="1"/>
  <c r="F191" i="81"/>
  <c r="F222" i="81" s="1"/>
  <c r="L193" i="81"/>
  <c r="L224" i="81" s="1"/>
  <c r="N185" i="81"/>
  <c r="N216" i="81" s="1"/>
  <c r="O187" i="81"/>
  <c r="O218" i="81" s="1"/>
  <c r="V189" i="81"/>
  <c r="V220" i="81" s="1"/>
  <c r="AC191" i="81"/>
  <c r="AC222" i="81" s="1"/>
  <c r="T193" i="81"/>
  <c r="T224" i="81" s="1"/>
  <c r="Z177" i="81"/>
  <c r="Z208" i="81" s="1"/>
  <c r="AE179" i="81"/>
  <c r="AE210" i="81" s="1"/>
  <c r="W181" i="81"/>
  <c r="W212" i="81" s="1"/>
  <c r="D184" i="81"/>
  <c r="D215" i="81" s="1"/>
  <c r="AD185" i="81"/>
  <c r="AD216" i="81" s="1"/>
  <c r="F188" i="81"/>
  <c r="F219" i="81" s="1"/>
  <c r="AD189" i="81"/>
  <c r="AD220" i="81" s="1"/>
  <c r="K192" i="81"/>
  <c r="K223" i="81" s="1"/>
  <c r="J194" i="81"/>
  <c r="J225" i="81" s="1"/>
  <c r="AG172" i="81"/>
  <c r="AG203" i="81" s="1"/>
  <c r="Z167" i="81"/>
  <c r="Z198" i="81" s="1"/>
  <c r="H194" i="81"/>
  <c r="H225" i="81" s="1"/>
  <c r="P168" i="81"/>
  <c r="P199" i="81" s="1"/>
  <c r="K189" i="81"/>
  <c r="K220" i="81" s="1"/>
  <c r="G167" i="81"/>
  <c r="G198" i="81" s="1"/>
  <c r="AE180" i="81"/>
  <c r="AE211" i="81" s="1"/>
  <c r="L165" i="81"/>
  <c r="L196" i="81" s="1"/>
  <c r="X189" i="81"/>
  <c r="X220" i="81" s="1"/>
  <c r="K175" i="81"/>
  <c r="K206" i="81" s="1"/>
  <c r="M169" i="81"/>
  <c r="M200" i="81" s="1"/>
  <c r="AF193" i="81"/>
  <c r="AF224" i="81" s="1"/>
  <c r="J193" i="81"/>
  <c r="J224" i="81" s="1"/>
  <c r="S177" i="81"/>
  <c r="S208" i="81" s="1"/>
  <c r="R189" i="81"/>
  <c r="R220" i="81" s="1"/>
  <c r="J179" i="81"/>
  <c r="J210" i="81" s="1"/>
  <c r="C192" i="81"/>
  <c r="C223" i="81" s="1"/>
  <c r="U177" i="81"/>
  <c r="U208" i="81" s="1"/>
  <c r="W190" i="81"/>
  <c r="W221" i="81" s="1"/>
  <c r="T183" i="81"/>
  <c r="T214" i="81" s="1"/>
  <c r="AF190" i="81"/>
  <c r="AF221" i="81" s="1"/>
  <c r="N189" i="81"/>
  <c r="N220" i="81" s="1"/>
  <c r="Y179" i="81"/>
  <c r="Y210" i="81" s="1"/>
  <c r="AF187" i="81"/>
  <c r="AF218" i="81" s="1"/>
  <c r="AG170" i="81"/>
  <c r="AG201" i="81" s="1"/>
  <c r="O165" i="81"/>
  <c r="O196" i="81" s="1"/>
  <c r="J184" i="81"/>
  <c r="J215" i="81" s="1"/>
  <c r="AA176" i="81"/>
  <c r="AA207" i="81" s="1"/>
  <c r="P186" i="81"/>
  <c r="P217" i="81" s="1"/>
  <c r="AE165" i="81"/>
  <c r="AE196" i="81" s="1"/>
  <c r="AC174" i="81"/>
  <c r="AC205" i="81" s="1"/>
  <c r="AF180" i="81"/>
  <c r="AF211" i="81" s="1"/>
  <c r="AE167" i="81"/>
  <c r="AE198" i="81" s="1"/>
  <c r="AC175" i="81"/>
  <c r="AC206" i="81" s="1"/>
  <c r="F190" i="81"/>
  <c r="F221" i="81" s="1"/>
  <c r="M170" i="81"/>
  <c r="M201" i="81" s="1"/>
  <c r="O166" i="81"/>
  <c r="O197" i="81" s="1"/>
  <c r="Z172" i="81"/>
  <c r="Z203" i="81" s="1"/>
  <c r="M184" i="81"/>
  <c r="M215" i="81" s="1"/>
  <c r="H168" i="81"/>
  <c r="H199" i="81" s="1"/>
  <c r="I180" i="81"/>
  <c r="I211" i="81" s="1"/>
  <c r="Y189" i="81"/>
  <c r="Y220" i="81" s="1"/>
  <c r="Q167" i="81"/>
  <c r="Q198" i="81" s="1"/>
  <c r="J171" i="81"/>
  <c r="J202" i="81" s="1"/>
  <c r="R177" i="81"/>
  <c r="R208" i="81" s="1"/>
  <c r="AE186" i="81"/>
  <c r="AE217" i="81" s="1"/>
  <c r="AC182" i="81"/>
  <c r="AC213" i="81" s="1"/>
  <c r="AG182" i="81"/>
  <c r="AG213" i="81" s="1"/>
  <c r="AG186" i="81"/>
  <c r="AG217" i="81" s="1"/>
  <c r="AG177" i="81"/>
  <c r="AG208" i="81" s="1"/>
  <c r="K169" i="81"/>
  <c r="K200" i="81" s="1"/>
  <c r="L170" i="81"/>
  <c r="L201" i="81" s="1"/>
  <c r="AC171" i="81"/>
  <c r="AC202" i="81" s="1"/>
  <c r="AB166" i="81"/>
  <c r="AB197" i="81" s="1"/>
  <c r="G192" i="81"/>
  <c r="G223" i="81" s="1"/>
  <c r="W176" i="81"/>
  <c r="W207" i="81" s="1"/>
  <c r="AE170" i="81"/>
  <c r="AE201" i="81" s="1"/>
  <c r="AF170" i="81"/>
  <c r="AF201" i="81" s="1"/>
  <c r="K177" i="81"/>
  <c r="K208" i="81" s="1"/>
  <c r="Z185" i="81"/>
  <c r="Z216" i="81" s="1"/>
  <c r="E174" i="81"/>
  <c r="E205" i="81" s="1"/>
  <c r="T169" i="81"/>
  <c r="T200" i="81" s="1"/>
  <c r="R193" i="81"/>
  <c r="R224" i="81" s="1"/>
  <c r="X177" i="81"/>
  <c r="X208" i="81" s="1"/>
  <c r="AD168" i="81"/>
  <c r="AD199" i="81" s="1"/>
  <c r="X170" i="81"/>
  <c r="X201" i="81" s="1"/>
  <c r="H166" i="81"/>
  <c r="H197" i="81" s="1"/>
  <c r="H169" i="81"/>
  <c r="H200" i="81" s="1"/>
  <c r="R171" i="81"/>
  <c r="R202" i="81" s="1"/>
  <c r="P175" i="81"/>
  <c r="P206" i="81" s="1"/>
  <c r="J181" i="81"/>
  <c r="J212" i="81" s="1"/>
  <c r="K194" i="81"/>
  <c r="K225" i="81" s="1"/>
  <c r="K166" i="81"/>
  <c r="K197" i="81" s="1"/>
  <c r="S183" i="81"/>
  <c r="S214" i="81" s="1"/>
  <c r="Z173" i="81"/>
  <c r="Z204" i="81" s="1"/>
  <c r="N167" i="81"/>
  <c r="N198" i="81" s="1"/>
  <c r="B179" i="81"/>
  <c r="B210" i="81" s="1"/>
  <c r="W168" i="81"/>
  <c r="W199" i="81" s="1"/>
  <c r="S165" i="81"/>
  <c r="S196" i="81" s="1"/>
  <c r="Q168" i="81"/>
  <c r="Q199" i="81" s="1"/>
  <c r="K171" i="81"/>
  <c r="K202" i="81" s="1"/>
  <c r="P176" i="81"/>
  <c r="P207" i="81" s="1"/>
  <c r="AF181" i="81"/>
  <c r="AF212" i="81" s="1"/>
  <c r="Q191" i="81"/>
  <c r="Q222" i="81" s="1"/>
  <c r="F192" i="81"/>
  <c r="F223" i="81" s="1"/>
  <c r="F178" i="81"/>
  <c r="F209" i="81" s="1"/>
  <c r="W171" i="81"/>
  <c r="W202" i="81" s="1"/>
  <c r="Q165" i="81"/>
  <c r="Q196" i="81" s="1"/>
  <c r="H176" i="81"/>
  <c r="H207" i="81" s="1"/>
  <c r="C165" i="81"/>
  <c r="C196" i="81" s="1"/>
  <c r="R167" i="81"/>
  <c r="R198" i="81" s="1"/>
  <c r="I170" i="81"/>
  <c r="I201" i="81" s="1"/>
  <c r="I173" i="81"/>
  <c r="I204" i="81" s="1"/>
  <c r="AB178" i="81"/>
  <c r="AB209" i="81" s="1"/>
  <c r="AB184" i="81"/>
  <c r="AB215" i="81" s="1"/>
  <c r="AC184" i="81"/>
  <c r="AC215" i="81" s="1"/>
  <c r="Z191" i="81"/>
  <c r="Z222" i="81" s="1"/>
  <c r="R166" i="81"/>
  <c r="R197" i="81" s="1"/>
  <c r="N168" i="81"/>
  <c r="N199" i="81" s="1"/>
  <c r="E170" i="81"/>
  <c r="E201" i="81" s="1"/>
  <c r="E173" i="81"/>
  <c r="E204" i="81" s="1"/>
  <c r="I176" i="81"/>
  <c r="I207" i="81" s="1"/>
  <c r="Y180" i="81"/>
  <c r="Y211" i="81" s="1"/>
  <c r="O184" i="81"/>
  <c r="O215" i="81" s="1"/>
  <c r="N190" i="81"/>
  <c r="N221" i="81" s="1"/>
  <c r="B166" i="81"/>
  <c r="B197" i="81" s="1"/>
  <c r="V167" i="81"/>
  <c r="V198" i="81" s="1"/>
  <c r="Y169" i="81"/>
  <c r="Y200" i="81" s="1"/>
  <c r="V171" i="81"/>
  <c r="V202" i="81" s="1"/>
  <c r="L175" i="81"/>
  <c r="L206" i="81" s="1"/>
  <c r="AD177" i="81"/>
  <c r="AD208" i="81" s="1"/>
  <c r="K183" i="81"/>
  <c r="K214" i="81" s="1"/>
  <c r="U187" i="81"/>
  <c r="U218" i="81" s="1"/>
  <c r="AD172" i="81"/>
  <c r="AD203" i="81" s="1"/>
  <c r="W175" i="81"/>
  <c r="W206" i="81" s="1"/>
  <c r="U179" i="81"/>
  <c r="U210" i="81" s="1"/>
  <c r="L183" i="81"/>
  <c r="L214" i="81" s="1"/>
  <c r="E189" i="81"/>
  <c r="E220" i="81" s="1"/>
  <c r="Z194" i="81"/>
  <c r="Z225" i="81" s="1"/>
  <c r="S191" i="81"/>
  <c r="S222" i="81" s="1"/>
  <c r="AA194" i="81"/>
  <c r="AA225" i="81" s="1"/>
  <c r="AA173" i="81"/>
  <c r="AA204" i="81" s="1"/>
  <c r="AF175" i="81"/>
  <c r="AF206" i="81" s="1"/>
  <c r="H178" i="81"/>
  <c r="H209" i="81" s="1"/>
  <c r="AA180" i="81"/>
  <c r="AA211" i="81" s="1"/>
  <c r="AE183" i="81"/>
  <c r="AE214" i="81" s="1"/>
  <c r="W186" i="81"/>
  <c r="W217" i="81" s="1"/>
  <c r="I190" i="81"/>
  <c r="I221" i="81" s="1"/>
  <c r="D193" i="81"/>
  <c r="D224" i="81" s="1"/>
  <c r="N175" i="81"/>
  <c r="N206" i="81" s="1"/>
  <c r="AA177" i="81"/>
  <c r="AA208" i="81" s="1"/>
  <c r="T180" i="81"/>
  <c r="T211" i="81" s="1"/>
  <c r="AE182" i="81"/>
  <c r="AE213" i="81" s="1"/>
  <c r="X185" i="81"/>
  <c r="X216" i="81" s="1"/>
  <c r="S189" i="81"/>
  <c r="S220" i="81" s="1"/>
  <c r="K172" i="81"/>
  <c r="K203" i="81" s="1"/>
  <c r="P174" i="81"/>
  <c r="P205" i="81" s="1"/>
  <c r="N176" i="81"/>
  <c r="N207" i="81" s="1"/>
  <c r="J178" i="81"/>
  <c r="J209" i="81" s="1"/>
  <c r="U180" i="81"/>
  <c r="U211" i="81" s="1"/>
  <c r="X182" i="81"/>
  <c r="X213" i="81" s="1"/>
  <c r="Y185" i="81"/>
  <c r="Y216" i="81" s="1"/>
  <c r="U188" i="81"/>
  <c r="U219" i="81" s="1"/>
  <c r="L191" i="81"/>
  <c r="L222" i="81" s="1"/>
  <c r="L178" i="81"/>
  <c r="L209" i="81" s="1"/>
  <c r="AC179" i="81"/>
  <c r="AC210" i="81" s="1"/>
  <c r="H182" i="81"/>
  <c r="H213" i="81" s="1"/>
  <c r="B184" i="81"/>
  <c r="B215" i="81" s="1"/>
  <c r="AC185" i="81"/>
  <c r="AC216" i="81" s="1"/>
  <c r="V187" i="81"/>
  <c r="V218" i="81" s="1"/>
  <c r="U189" i="81"/>
  <c r="U220" i="81" s="1"/>
  <c r="M191" i="81"/>
  <c r="M222" i="81" s="1"/>
  <c r="S193" i="81"/>
  <c r="S224" i="81" s="1"/>
  <c r="V185" i="81"/>
  <c r="V216" i="81" s="1"/>
  <c r="W187" i="81"/>
  <c r="W218" i="81" s="1"/>
  <c r="E190" i="81"/>
  <c r="E221" i="81" s="1"/>
  <c r="AB193" i="81"/>
  <c r="AB224" i="81" s="1"/>
  <c r="B178" i="81"/>
  <c r="B209" i="81" s="1"/>
  <c r="L180" i="81"/>
  <c r="L211" i="81" s="1"/>
  <c r="AC181" i="81"/>
  <c r="AC212" i="81" s="1"/>
  <c r="H184" i="81"/>
  <c r="H215" i="81" s="1"/>
  <c r="L186" i="81"/>
  <c r="L217" i="81" s="1"/>
  <c r="M188" i="81"/>
  <c r="M219" i="81" s="1"/>
  <c r="L190" i="81"/>
  <c r="L221" i="81" s="1"/>
  <c r="R192" i="81"/>
  <c r="R223" i="81" s="1"/>
  <c r="Q194" i="81"/>
  <c r="Q225" i="81" s="1"/>
  <c r="AG187" i="81"/>
  <c r="AG218" i="81" s="1"/>
  <c r="AG190" i="81"/>
  <c r="AG221" i="81" s="1"/>
  <c r="Q193" i="81"/>
  <c r="Q224" i="81" s="1"/>
  <c r="L176" i="81"/>
  <c r="L207" i="81" s="1"/>
  <c r="F167" i="81"/>
  <c r="F198" i="81" s="1"/>
  <c r="B174" i="81"/>
  <c r="B205" i="81" s="1"/>
  <c r="E165" i="81"/>
  <c r="E196" i="81" s="1"/>
  <c r="AD174" i="81"/>
  <c r="AD205" i="81" s="1"/>
  <c r="E185" i="81"/>
  <c r="E216" i="81" s="1"/>
  <c r="D177" i="81"/>
  <c r="D208" i="81" s="1"/>
  <c r="X169" i="81"/>
  <c r="X200" i="81" s="1"/>
  <c r="U194" i="81"/>
  <c r="U225" i="81" s="1"/>
  <c r="Q182" i="81"/>
  <c r="Q213" i="81" s="1"/>
  <c r="Y187" i="81"/>
  <c r="Y218" i="81" s="1"/>
  <c r="G175" i="81"/>
  <c r="G206" i="81" s="1"/>
  <c r="B186" i="81"/>
  <c r="B217" i="81" s="1"/>
  <c r="AF176" i="81"/>
  <c r="AF207" i="81" s="1"/>
  <c r="C185" i="81"/>
  <c r="C216" i="81" s="1"/>
  <c r="AA175" i="81"/>
  <c r="AA206" i="81" s="1"/>
  <c r="I184" i="81"/>
  <c r="I215" i="81" s="1"/>
  <c r="G194" i="81"/>
  <c r="G225" i="81" s="1"/>
  <c r="M185" i="81"/>
  <c r="M216" i="81" s="1"/>
  <c r="AE192" i="81"/>
  <c r="AE223" i="81" s="1"/>
  <c r="U191" i="81"/>
  <c r="U222" i="81" s="1"/>
  <c r="Q181" i="81"/>
  <c r="Q212" i="81" s="1"/>
  <c r="E192" i="81"/>
  <c r="E223" i="81" s="1"/>
  <c r="AG166" i="81"/>
  <c r="AG197" i="81" s="1"/>
  <c r="AA169" i="81"/>
  <c r="AA200" i="81" s="1"/>
  <c r="J174" i="81"/>
  <c r="J205" i="81" s="1"/>
  <c r="V184" i="81"/>
  <c r="V215" i="81" s="1"/>
  <c r="X175" i="81"/>
  <c r="X206" i="81" s="1"/>
  <c r="V169" i="81"/>
  <c r="V200" i="81" s="1"/>
  <c r="H171" i="81"/>
  <c r="H202" i="81" s="1"/>
  <c r="I165" i="81"/>
  <c r="I196" i="81" s="1"/>
  <c r="J177" i="81"/>
  <c r="J208" i="81" s="1"/>
  <c r="C171" i="81"/>
  <c r="C202" i="81" s="1"/>
  <c r="O186" i="81"/>
  <c r="O217" i="81" s="1"/>
  <c r="H192" i="81"/>
  <c r="H223" i="81" s="1"/>
  <c r="I167" i="81"/>
  <c r="I198" i="81" s="1"/>
  <c r="E178" i="81"/>
  <c r="E209" i="81" s="1"/>
  <c r="AD169" i="81"/>
  <c r="AD200" i="81" s="1"/>
  <c r="AG178" i="81"/>
  <c r="AG209" i="81" s="1"/>
  <c r="AG180" i="81"/>
  <c r="AG211" i="81" s="1"/>
  <c r="AG168" i="81"/>
  <c r="AG199" i="81" s="1"/>
  <c r="AG165" i="81"/>
  <c r="AG196" i="81" s="1"/>
  <c r="AG175" i="81"/>
  <c r="AG206" i="81" s="1"/>
  <c r="AG185" i="81"/>
  <c r="AG216" i="81" s="1"/>
  <c r="AA166" i="81"/>
  <c r="AA197" i="81" s="1"/>
  <c r="K173" i="81"/>
  <c r="K204" i="81" s="1"/>
  <c r="J165" i="81"/>
  <c r="J196" i="81" s="1"/>
  <c r="AE178" i="81"/>
  <c r="AE209" i="81" s="1"/>
  <c r="B172" i="81"/>
  <c r="B203" i="81" s="1"/>
  <c r="C172" i="81"/>
  <c r="C203" i="81" s="1"/>
  <c r="P178" i="81"/>
  <c r="P209" i="81" s="1"/>
  <c r="G187" i="81"/>
  <c r="G218" i="81" s="1"/>
  <c r="AB170" i="81"/>
  <c r="AB201" i="81" s="1"/>
  <c r="M166" i="81"/>
  <c r="M197" i="81" s="1"/>
  <c r="H180" i="81"/>
  <c r="H211" i="81" s="1"/>
  <c r="G170" i="81"/>
  <c r="G201" i="81" s="1"/>
  <c r="U186" i="81"/>
  <c r="U217" i="81" s="1"/>
  <c r="Y171" i="81"/>
  <c r="Y202" i="81" s="1"/>
  <c r="P166" i="81"/>
  <c r="P197" i="81" s="1"/>
  <c r="W169" i="81"/>
  <c r="W200" i="81" s="1"/>
  <c r="D172" i="81"/>
  <c r="D203" i="81" s="1"/>
  <c r="O176" i="81"/>
  <c r="O207" i="81" s="1"/>
  <c r="AA181" i="81"/>
  <c r="AA212" i="81" s="1"/>
  <c r="R172" i="81"/>
  <c r="R203" i="81" s="1"/>
  <c r="E168" i="81"/>
  <c r="E199" i="81" s="1"/>
  <c r="L189" i="81"/>
  <c r="L220" i="81" s="1"/>
  <c r="F175" i="81"/>
  <c r="F206" i="81" s="1"/>
  <c r="F168" i="81"/>
  <c r="F199" i="81" s="1"/>
  <c r="C181" i="81"/>
  <c r="C212" i="81" s="1"/>
  <c r="P169" i="81"/>
  <c r="P200" i="81" s="1"/>
  <c r="Y165" i="81"/>
  <c r="Y196" i="81" s="1"/>
  <c r="Y168" i="81"/>
  <c r="Y199" i="81" s="1"/>
  <c r="S171" i="81"/>
  <c r="S202" i="81" s="1"/>
  <c r="C177" i="81"/>
  <c r="C208" i="81" s="1"/>
  <c r="T182" i="81"/>
  <c r="T213" i="81" s="1"/>
  <c r="AD192" i="81"/>
  <c r="AD223" i="81" s="1"/>
  <c r="U165" i="81"/>
  <c r="U196" i="81" s="1"/>
  <c r="I182" i="81"/>
  <c r="I213" i="81" s="1"/>
  <c r="U172" i="81"/>
  <c r="U203" i="81" s="1"/>
  <c r="AC166" i="81"/>
  <c r="AC197" i="81" s="1"/>
  <c r="Y177" i="81"/>
  <c r="Y208" i="81" s="1"/>
  <c r="N165" i="81"/>
  <c r="N196" i="81" s="1"/>
  <c r="C168" i="81"/>
  <c r="C199" i="81" s="1"/>
  <c r="S170" i="81"/>
  <c r="S201" i="81" s="1"/>
  <c r="X173" i="81"/>
  <c r="X204" i="81" s="1"/>
  <c r="N179" i="81"/>
  <c r="N210" i="81" s="1"/>
  <c r="AE185" i="81"/>
  <c r="AE216" i="81" s="1"/>
  <c r="L185" i="81"/>
  <c r="L216" i="81" s="1"/>
  <c r="O192" i="81"/>
  <c r="O223" i="81" s="1"/>
  <c r="X166" i="81"/>
  <c r="X197" i="81" s="1"/>
  <c r="T168" i="81"/>
  <c r="T199" i="81" s="1"/>
  <c r="J170" i="81"/>
  <c r="J201" i="81" s="1"/>
  <c r="T173" i="81"/>
  <c r="T204" i="81" s="1"/>
  <c r="R176" i="81"/>
  <c r="R207" i="81" s="1"/>
  <c r="G181" i="81"/>
  <c r="G212" i="81" s="1"/>
  <c r="P185" i="81"/>
  <c r="P216" i="81" s="1"/>
  <c r="E191" i="81"/>
  <c r="E222" i="81" s="1"/>
  <c r="G166" i="81"/>
  <c r="G197" i="81" s="1"/>
  <c r="O168" i="81"/>
  <c r="O199" i="81" s="1"/>
  <c r="AE169" i="81"/>
  <c r="AE200" i="81" s="1"/>
  <c r="V175" i="81"/>
  <c r="V206" i="81" s="1"/>
  <c r="K178" i="81"/>
  <c r="K209" i="81" s="1"/>
  <c r="V183" i="81"/>
  <c r="V214" i="81" s="1"/>
  <c r="F173" i="81"/>
  <c r="F204" i="81" s="1"/>
  <c r="D176" i="81"/>
  <c r="D207" i="81" s="1"/>
  <c r="B180" i="81"/>
  <c r="B211" i="81" s="1"/>
  <c r="T184" i="81"/>
  <c r="T215" i="81" s="1"/>
  <c r="AA189" i="81"/>
  <c r="AA220" i="81" s="1"/>
  <c r="H185" i="81"/>
  <c r="H216" i="81" s="1"/>
  <c r="O188" i="81"/>
  <c r="O219" i="81" s="1"/>
  <c r="AF191" i="81"/>
  <c r="AF222" i="81" s="1"/>
  <c r="I172" i="81"/>
  <c r="I203" i="81" s="1"/>
  <c r="C174" i="81"/>
  <c r="C205" i="81" s="1"/>
  <c r="F176" i="81"/>
  <c r="F207" i="81" s="1"/>
  <c r="Y178" i="81"/>
  <c r="Y209" i="81" s="1"/>
  <c r="P184" i="81"/>
  <c r="P215" i="81" s="1"/>
  <c r="E187" i="81"/>
  <c r="E218" i="81" s="1"/>
  <c r="U190" i="81"/>
  <c r="U221" i="81" s="1"/>
  <c r="N193" i="81"/>
  <c r="N224" i="81" s="1"/>
  <c r="T175" i="81"/>
  <c r="T206" i="81" s="1"/>
  <c r="D178" i="81"/>
  <c r="D209" i="81" s="1"/>
  <c r="AB180" i="81"/>
  <c r="AB211" i="81" s="1"/>
  <c r="G183" i="81"/>
  <c r="G214" i="81" s="1"/>
  <c r="C186" i="81"/>
  <c r="C217" i="81" s="1"/>
  <c r="AF189" i="81"/>
  <c r="AF220" i="81" s="1"/>
  <c r="O193" i="81"/>
  <c r="O224" i="81" s="1"/>
  <c r="Q172" i="81"/>
  <c r="Q203" i="81" s="1"/>
  <c r="AB174" i="81"/>
  <c r="AB205" i="81" s="1"/>
  <c r="T176" i="81"/>
  <c r="T207" i="81" s="1"/>
  <c r="S178" i="81"/>
  <c r="S209" i="81" s="1"/>
  <c r="AC180" i="81"/>
  <c r="AC211" i="81" s="1"/>
  <c r="AF182" i="81"/>
  <c r="AF213" i="81" s="1"/>
  <c r="D186" i="81"/>
  <c r="D217" i="81" s="1"/>
  <c r="AE188" i="81"/>
  <c r="AE219" i="81" s="1"/>
  <c r="Y191" i="81"/>
  <c r="Y222" i="81" s="1"/>
  <c r="R178" i="81"/>
  <c r="R209" i="81" s="1"/>
  <c r="O182" i="81"/>
  <c r="O213" i="81" s="1"/>
  <c r="G184" i="81"/>
  <c r="G215" i="81" s="1"/>
  <c r="AD187" i="81"/>
  <c r="AD218" i="81" s="1"/>
  <c r="AC189" i="81"/>
  <c r="AC220" i="81" s="1"/>
  <c r="T191" i="81"/>
  <c r="T222" i="81" s="1"/>
  <c r="AA193" i="81"/>
  <c r="AA224" i="81" s="1"/>
  <c r="E186" i="81"/>
  <c r="E217" i="81" s="1"/>
  <c r="AE187" i="81"/>
  <c r="AE218" i="81" s="1"/>
  <c r="K190" i="81"/>
  <c r="K221" i="81" s="1"/>
  <c r="J192" i="81"/>
  <c r="J223" i="81" s="1"/>
  <c r="D194" i="81"/>
  <c r="D225" i="81" s="1"/>
  <c r="G178" i="81"/>
  <c r="G209" i="81" s="1"/>
  <c r="R180" i="81"/>
  <c r="R211" i="81" s="1"/>
  <c r="N184" i="81"/>
  <c r="N215" i="81" s="1"/>
  <c r="S186" i="81"/>
  <c r="S217" i="81" s="1"/>
  <c r="T188" i="81"/>
  <c r="T219" i="81" s="1"/>
  <c r="S190" i="81"/>
  <c r="S221" i="81" s="1"/>
  <c r="Z192" i="81"/>
  <c r="Z223" i="81" s="1"/>
  <c r="Y194" i="81"/>
  <c r="Y225" i="81" s="1"/>
  <c r="AE168" i="81"/>
  <c r="AE199" i="81" s="1"/>
  <c r="B183" i="81"/>
  <c r="B214" i="81" s="1"/>
  <c r="AF167" i="81"/>
  <c r="AF198" i="81" s="1"/>
  <c r="V176" i="81"/>
  <c r="V207" i="81" s="1"/>
  <c r="R170" i="81"/>
  <c r="R201" i="81" s="1"/>
  <c r="E169" i="81"/>
  <c r="E200" i="81" s="1"/>
  <c r="F172" i="81"/>
  <c r="F203" i="81" s="1"/>
  <c r="D168" i="81"/>
  <c r="D199" i="81" s="1"/>
  <c r="D189" i="81"/>
  <c r="D220" i="81" s="1"/>
  <c r="H177" i="81"/>
  <c r="H208" i="81" s="1"/>
  <c r="W178" i="81"/>
  <c r="W209" i="81" s="1"/>
  <c r="X193" i="81"/>
  <c r="X224" i="81" s="1"/>
  <c r="D180" i="81"/>
  <c r="D211" i="81" s="1"/>
  <c r="M192" i="81"/>
  <c r="M223" i="81" s="1"/>
  <c r="N182" i="81"/>
  <c r="N213" i="81" s="1"/>
  <c r="AD171" i="81"/>
  <c r="AD202" i="81" s="1"/>
  <c r="E180" i="81"/>
  <c r="E211" i="81" s="1"/>
  <c r="AC187" i="81"/>
  <c r="AC218" i="81" s="1"/>
  <c r="AB181" i="81"/>
  <c r="AB212" i="81" s="1"/>
  <c r="B189" i="81"/>
  <c r="B220" i="81" s="1"/>
  <c r="I187" i="81"/>
  <c r="I218" i="81" s="1"/>
  <c r="T177" i="81"/>
  <c r="T208" i="81" s="1"/>
  <c r="W185" i="81"/>
  <c r="W216" i="81" s="1"/>
  <c r="AG200" i="81"/>
  <c r="AB165" i="81"/>
  <c r="AB196" i="81" s="1"/>
  <c r="AF169" i="81"/>
  <c r="AF200" i="81" s="1"/>
  <c r="AA167" i="81"/>
  <c r="AA198" i="81" s="1"/>
  <c r="P180" i="81"/>
  <c r="P211" i="81" s="1"/>
  <c r="S180" i="81"/>
  <c r="S211" i="81" s="1"/>
  <c r="AF171" i="81"/>
  <c r="AF202" i="81" s="1"/>
  <c r="M165" i="81"/>
  <c r="M196" i="81" s="1"/>
  <c r="AG194" i="81"/>
  <c r="AG225" i="81" s="1"/>
  <c r="AG176" i="81"/>
  <c r="AG207" i="81" s="1"/>
  <c r="AG181" i="81"/>
  <c r="AG212" i="81" s="1"/>
  <c r="AG191" i="81"/>
  <c r="AG222" i="81" s="1"/>
  <c r="AG193" i="81"/>
  <c r="AG224" i="81" s="1"/>
  <c r="K168" i="81"/>
  <c r="K199" i="81" s="1"/>
  <c r="H165" i="81"/>
  <c r="H196" i="81" s="1"/>
  <c r="E175" i="81"/>
  <c r="E206" i="81" s="1"/>
  <c r="T167" i="81"/>
  <c r="T198" i="81" s="1"/>
  <c r="Y181" i="81"/>
  <c r="Y212" i="81" s="1"/>
  <c r="Q173" i="81"/>
  <c r="Q204" i="81" s="1"/>
  <c r="R173" i="81"/>
  <c r="R204" i="81" s="1"/>
  <c r="Q180" i="81"/>
  <c r="Q211" i="81" s="1"/>
  <c r="V188" i="81"/>
  <c r="V219" i="81" s="1"/>
  <c r="G180" i="81"/>
  <c r="G211" i="81" s="1"/>
  <c r="S172" i="81"/>
  <c r="S203" i="81" s="1"/>
  <c r="AC167" i="81"/>
  <c r="AC198" i="81" s="1"/>
  <c r="D183" i="81"/>
  <c r="D214" i="81" s="1"/>
  <c r="X171" i="81"/>
  <c r="X202" i="81" s="1"/>
  <c r="I192" i="81"/>
  <c r="I223" i="81" s="1"/>
  <c r="X172" i="81"/>
  <c r="X203" i="81" s="1"/>
  <c r="W166" i="81"/>
  <c r="W197" i="81" s="1"/>
  <c r="B170" i="81"/>
  <c r="B201" i="81" s="1"/>
  <c r="N172" i="81"/>
  <c r="N203" i="81" s="1"/>
  <c r="AB176" i="81"/>
  <c r="AB207" i="81" s="1"/>
  <c r="AC183" i="81"/>
  <c r="AC214" i="81" s="1"/>
  <c r="Y173" i="81"/>
  <c r="Y204" i="81" s="1"/>
  <c r="L169" i="81"/>
  <c r="L200" i="81" s="1"/>
  <c r="N178" i="81"/>
  <c r="N209" i="81" s="1"/>
  <c r="V168" i="81"/>
  <c r="V199" i="81" s="1"/>
  <c r="AA183" i="81"/>
  <c r="AA214" i="81" s="1"/>
  <c r="O170" i="81"/>
  <c r="O201" i="81" s="1"/>
  <c r="C166" i="81"/>
  <c r="C197" i="81" s="1"/>
  <c r="C169" i="81"/>
  <c r="C200" i="81" s="1"/>
  <c r="Z171" i="81"/>
  <c r="Z202" i="81" s="1"/>
  <c r="P177" i="81"/>
  <c r="P208" i="81" s="1"/>
  <c r="AD183" i="81"/>
  <c r="AD214" i="81" s="1"/>
  <c r="L194" i="81"/>
  <c r="L225" i="81" s="1"/>
  <c r="T166" i="81"/>
  <c r="T197" i="81" s="1"/>
  <c r="V174" i="81"/>
  <c r="V205" i="81" s="1"/>
  <c r="U167" i="81"/>
  <c r="U198" i="81" s="1"/>
  <c r="X179" i="81"/>
  <c r="X210" i="81" s="1"/>
  <c r="D166" i="81"/>
  <c r="D197" i="81" s="1"/>
  <c r="J168" i="81"/>
  <c r="J199" i="81" s="1"/>
  <c r="Z170" i="81"/>
  <c r="Z201" i="81" s="1"/>
  <c r="F180" i="81"/>
  <c r="F211" i="81" s="1"/>
  <c r="L187" i="81"/>
  <c r="L218" i="81" s="1"/>
  <c r="F186" i="81"/>
  <c r="F217" i="81" s="1"/>
  <c r="H193" i="81"/>
  <c r="H224" i="81" s="1"/>
  <c r="AD166" i="81"/>
  <c r="AD197" i="81" s="1"/>
  <c r="Z168" i="81"/>
  <c r="Z199" i="81" s="1"/>
  <c r="V170" i="81"/>
  <c r="V201" i="81" s="1"/>
  <c r="AC173" i="81"/>
  <c r="AC204" i="81" s="1"/>
  <c r="Q177" i="81"/>
  <c r="Q208" i="81" s="1"/>
  <c r="S181" i="81"/>
  <c r="S212" i="81" s="1"/>
  <c r="G186" i="81"/>
  <c r="G217" i="81" s="1"/>
  <c r="AA191" i="81"/>
  <c r="AA222" i="81" s="1"/>
  <c r="S166" i="81"/>
  <c r="S197" i="81" s="1"/>
  <c r="U168" i="81"/>
  <c r="U199" i="81" s="1"/>
  <c r="K170" i="81"/>
  <c r="K201" i="81" s="1"/>
  <c r="T172" i="81"/>
  <c r="T203" i="81" s="1"/>
  <c r="AE175" i="81"/>
  <c r="AE206" i="81" s="1"/>
  <c r="V178" i="81"/>
  <c r="V209" i="81" s="1"/>
  <c r="E184" i="81"/>
  <c r="E215" i="81" s="1"/>
  <c r="Z189" i="81"/>
  <c r="Z220" i="81" s="1"/>
  <c r="N173" i="81"/>
  <c r="N204" i="81" s="1"/>
  <c r="K176" i="81"/>
  <c r="K207" i="81" s="1"/>
  <c r="O180" i="81"/>
  <c r="O211" i="81" s="1"/>
  <c r="AE184" i="81"/>
  <c r="AE215" i="81" s="1"/>
  <c r="P190" i="81"/>
  <c r="P221" i="81" s="1"/>
  <c r="S185" i="81"/>
  <c r="S216" i="81" s="1"/>
  <c r="AC188" i="81"/>
  <c r="AC219" i="81" s="1"/>
  <c r="L192" i="81"/>
  <c r="L223" i="81" s="1"/>
  <c r="P172" i="81"/>
  <c r="P203" i="81" s="1"/>
  <c r="N174" i="81"/>
  <c r="N205" i="81" s="1"/>
  <c r="S176" i="81"/>
  <c r="S207" i="81" s="1"/>
  <c r="C179" i="81"/>
  <c r="C210" i="81" s="1"/>
  <c r="T181" i="81"/>
  <c r="T212" i="81" s="1"/>
  <c r="X184" i="81"/>
  <c r="X215" i="81" s="1"/>
  <c r="AA187" i="81"/>
  <c r="AA218" i="81" s="1"/>
  <c r="AE190" i="81"/>
  <c r="AE221" i="81" s="1"/>
  <c r="Y193" i="81"/>
  <c r="Y224" i="81" s="1"/>
  <c r="Z175" i="81"/>
  <c r="Z206" i="81" s="1"/>
  <c r="I178" i="81"/>
  <c r="I209" i="81" s="1"/>
  <c r="M181" i="81"/>
  <c r="M212" i="81" s="1"/>
  <c r="X183" i="81"/>
  <c r="X214" i="81" s="1"/>
  <c r="X186" i="81"/>
  <c r="X217" i="81" s="1"/>
  <c r="V190" i="81"/>
  <c r="V221" i="81" s="1"/>
  <c r="Z193" i="81"/>
  <c r="Z224" i="81" s="1"/>
  <c r="W172" i="81"/>
  <c r="W203" i="81" s="1"/>
  <c r="D175" i="81"/>
  <c r="D206" i="81" s="1"/>
  <c r="Z176" i="81"/>
  <c r="Z207" i="81" s="1"/>
  <c r="AA178" i="81"/>
  <c r="AA209" i="81" s="1"/>
  <c r="F181" i="81"/>
  <c r="F212" i="81" s="1"/>
  <c r="H183" i="81"/>
  <c r="H214" i="81" s="1"/>
  <c r="N186" i="81"/>
  <c r="N217" i="81" s="1"/>
  <c r="J189" i="81"/>
  <c r="J220" i="81" s="1"/>
  <c r="N192" i="81"/>
  <c r="N223" i="81" s="1"/>
  <c r="X178" i="81"/>
  <c r="X209" i="81" s="1"/>
  <c r="J180" i="81"/>
  <c r="J211" i="81" s="1"/>
  <c r="U182" i="81"/>
  <c r="U213" i="81" s="1"/>
  <c r="S184" i="81"/>
  <c r="S215" i="81" s="1"/>
  <c r="J186" i="81"/>
  <c r="J217" i="81" s="1"/>
  <c r="E188" i="81"/>
  <c r="E219" i="81" s="1"/>
  <c r="AB191" i="81"/>
  <c r="AB222" i="81" s="1"/>
  <c r="C194" i="81"/>
  <c r="C225" i="81" s="1"/>
  <c r="K186" i="81"/>
  <c r="K217" i="81" s="1"/>
  <c r="L188" i="81"/>
  <c r="L219" i="81" s="1"/>
  <c r="R190" i="81"/>
  <c r="R221" i="81" s="1"/>
  <c r="Q192" i="81"/>
  <c r="Q223" i="81" s="1"/>
  <c r="P194" i="81"/>
  <c r="P225" i="81" s="1"/>
  <c r="M178" i="81"/>
  <c r="M209" i="81" s="1"/>
  <c r="X180" i="81"/>
  <c r="X211" i="81" s="1"/>
  <c r="J182" i="81"/>
  <c r="J213" i="81" s="1"/>
  <c r="U184" i="81"/>
  <c r="U215" i="81" s="1"/>
  <c r="AA186" i="81"/>
  <c r="AA217" i="81" s="1"/>
  <c r="AB188" i="81"/>
  <c r="AB219" i="81" s="1"/>
  <c r="AA190" i="81"/>
  <c r="AA221" i="81" s="1"/>
  <c r="B193" i="81"/>
  <c r="B224" i="81" s="1"/>
  <c r="AF194" i="81"/>
  <c r="AF225" i="81" s="1"/>
  <c r="M173" i="81"/>
  <c r="M204" i="81" s="1"/>
  <c r="J176" i="81"/>
  <c r="J207" i="81" s="1"/>
  <c r="AF179" i="81"/>
  <c r="AF210" i="81" s="1"/>
  <c r="R184" i="81"/>
  <c r="R215" i="81" s="1"/>
  <c r="O190" i="81"/>
  <c r="O221" i="81" s="1"/>
  <c r="W173" i="81"/>
  <c r="W204" i="81" s="1"/>
  <c r="AD176" i="81"/>
  <c r="AD207" i="81" s="1"/>
  <c r="Z180" i="81"/>
  <c r="Z211" i="81" s="1"/>
  <c r="R185" i="81"/>
  <c r="R216" i="81" s="1"/>
  <c r="I191" i="81"/>
  <c r="I222" i="81" s="1"/>
  <c r="AF185" i="81"/>
  <c r="AF216" i="81" s="1"/>
  <c r="Q189" i="81"/>
  <c r="Q220" i="81" s="1"/>
  <c r="V192" i="81"/>
  <c r="V223" i="81" s="1"/>
  <c r="AB172" i="81"/>
  <c r="AB203" i="81" s="1"/>
  <c r="T174" i="81"/>
  <c r="T205" i="81" s="1"/>
  <c r="Y176" i="81"/>
  <c r="Y207" i="81" s="1"/>
  <c r="I179" i="81"/>
  <c r="I210" i="81" s="1"/>
  <c r="M182" i="81"/>
  <c r="M213" i="81" s="1"/>
  <c r="B185" i="81"/>
  <c r="B216" i="81" s="1"/>
  <c r="G188" i="81"/>
  <c r="G219" i="81" s="1"/>
  <c r="J191" i="81"/>
  <c r="J222" i="81" s="1"/>
  <c r="N194" i="81"/>
  <c r="N225" i="81" s="1"/>
  <c r="B176" i="81"/>
  <c r="B207" i="81" s="1"/>
  <c r="Q178" i="81"/>
  <c r="Q209" i="81" s="1"/>
  <c r="U181" i="81"/>
  <c r="U212" i="81" s="1"/>
  <c r="AF183" i="81"/>
  <c r="AF214" i="81" s="1"/>
  <c r="Q187" i="81"/>
  <c r="Q218" i="81" s="1"/>
  <c r="C191" i="81"/>
  <c r="C222" i="81" s="1"/>
  <c r="F194" i="81"/>
  <c r="F225" i="81" s="1"/>
  <c r="AC172" i="81"/>
  <c r="AC203" i="81" s="1"/>
  <c r="H175" i="81"/>
  <c r="H206" i="81" s="1"/>
  <c r="B177" i="81"/>
  <c r="B208" i="81" s="1"/>
  <c r="L179" i="81"/>
  <c r="L210" i="81" s="1"/>
  <c r="N181" i="81"/>
  <c r="N212" i="81" s="1"/>
  <c r="Q183" i="81"/>
  <c r="Q214" i="81" s="1"/>
  <c r="AB186" i="81"/>
  <c r="AB217" i="81" s="1"/>
  <c r="T189" i="81"/>
  <c r="T220" i="81" s="1"/>
  <c r="AB192" i="81"/>
  <c r="AB223" i="81" s="1"/>
  <c r="AD178" i="81"/>
  <c r="AD209" i="81" s="1"/>
  <c r="V180" i="81"/>
  <c r="V211" i="81" s="1"/>
  <c r="AA182" i="81"/>
  <c r="AA213" i="81" s="1"/>
  <c r="Z184" i="81"/>
  <c r="Z215" i="81" s="1"/>
  <c r="Q186" i="81"/>
  <c r="Q217" i="81" s="1"/>
  <c r="K188" i="81"/>
  <c r="K219" i="81" s="1"/>
  <c r="J190" i="81"/>
  <c r="J221" i="81" s="1"/>
  <c r="D192" i="81"/>
  <c r="D223" i="81" s="1"/>
  <c r="I194" i="81"/>
  <c r="I225" i="81" s="1"/>
  <c r="R186" i="81"/>
  <c r="R217" i="81" s="1"/>
  <c r="S188" i="81"/>
  <c r="S219" i="81" s="1"/>
  <c r="Z190" i="81"/>
  <c r="Z221" i="81" s="1"/>
  <c r="Y192" i="81"/>
  <c r="Y223" i="81" s="1"/>
  <c r="X194" i="81"/>
  <c r="X225" i="81" s="1"/>
  <c r="AF178" i="81"/>
  <c r="AF209" i="81" s="1"/>
  <c r="AD180" i="81"/>
  <c r="AD211" i="81" s="1"/>
  <c r="V182" i="81"/>
  <c r="V213" i="81" s="1"/>
  <c r="AA184" i="81"/>
  <c r="AA215" i="81" s="1"/>
  <c r="D187" i="81"/>
  <c r="D218" i="81" s="1"/>
  <c r="C189" i="81"/>
  <c r="C220" i="81" s="1"/>
  <c r="H191" i="81"/>
  <c r="H222" i="81" s="1"/>
  <c r="G193" i="81"/>
  <c r="G224" i="81" s="1"/>
  <c r="D167" i="81"/>
  <c r="D198" i="81" s="1"/>
  <c r="B173" i="81"/>
  <c r="B204" i="81" s="1"/>
  <c r="X165" i="81"/>
  <c r="X196" i="81" s="1"/>
  <c r="D190" i="81"/>
  <c r="D221" i="81" s="1"/>
  <c r="G165" i="81"/>
  <c r="G196" i="81" s="1"/>
  <c r="X188" i="81"/>
  <c r="X219" i="81" s="1"/>
  <c r="C167" i="81"/>
  <c r="C198" i="81" s="1"/>
  <c r="M194" i="81"/>
  <c r="M225" i="81" s="1"/>
  <c r="AD179" i="81"/>
  <c r="AD210" i="81" s="1"/>
  <c r="K167" i="81"/>
  <c r="K198" i="81" s="1"/>
  <c r="H186" i="81"/>
  <c r="H217" i="81" s="1"/>
  <c r="T190" i="81"/>
  <c r="T221" i="81" s="1"/>
  <c r="AG184" i="81"/>
  <c r="AG215" i="81" s="1"/>
  <c r="J166" i="81"/>
  <c r="J197" i="81" s="1"/>
  <c r="E171" i="81"/>
  <c r="E202" i="81" s="1"/>
  <c r="U171" i="81"/>
  <c r="U202" i="81" s="1"/>
  <c r="T186" i="81"/>
  <c r="T217" i="81" s="1"/>
  <c r="L174" i="81"/>
  <c r="L205" i="81" s="1"/>
  <c r="C190" i="81"/>
  <c r="C221" i="81" s="1"/>
  <c r="S175" i="81"/>
  <c r="S206" i="81" s="1"/>
  <c r="C188" i="81"/>
  <c r="C219" i="81" s="1"/>
  <c r="W165" i="81"/>
  <c r="W196" i="81" s="1"/>
  <c r="AF166" i="81"/>
  <c r="AF197" i="81" s="1"/>
  <c r="Y172" i="81"/>
  <c r="Y203" i="81" s="1"/>
  <c r="AA185" i="81"/>
  <c r="AA216" i="81" s="1"/>
  <c r="T170" i="81"/>
  <c r="T201" i="81" s="1"/>
  <c r="B181" i="81"/>
  <c r="B212" i="81" s="1"/>
  <c r="D188" i="81"/>
  <c r="D219" i="81" s="1"/>
  <c r="B167" i="81"/>
  <c r="B198" i="81" s="1"/>
  <c r="I169" i="81"/>
  <c r="I200" i="81" s="1"/>
  <c r="AE172" i="81"/>
  <c r="AE203" i="81" s="1"/>
  <c r="AB190" i="81"/>
  <c r="AB221" i="81" s="1"/>
  <c r="M168" i="81"/>
  <c r="M199" i="81" s="1"/>
  <c r="R168" i="81"/>
  <c r="R199" i="81" s="1"/>
  <c r="D171" i="81"/>
  <c r="D202" i="81" s="1"/>
  <c r="W180" i="81"/>
  <c r="W211" i="81" s="1"/>
  <c r="AC186" i="81"/>
  <c r="AC217" i="81" s="1"/>
  <c r="AD193" i="81"/>
  <c r="AD224" i="81" s="1"/>
  <c r="AF168" i="81"/>
  <c r="AF199" i="81" s="1"/>
  <c r="I171" i="81"/>
  <c r="I202" i="81" s="1"/>
  <c r="M174" i="81"/>
  <c r="M205" i="81" s="1"/>
  <c r="AC177" i="81"/>
  <c r="AC208" i="81" s="1"/>
  <c r="B182" i="81"/>
  <c r="B213" i="81" s="1"/>
  <c r="AD186" i="81"/>
  <c r="AD217" i="81" s="1"/>
  <c r="S192" i="81"/>
  <c r="S223" i="81" s="1"/>
  <c r="Y166" i="81"/>
  <c r="Y197" i="81" s="1"/>
  <c r="AA168" i="81"/>
  <c r="AA199" i="81" s="1"/>
  <c r="Q170" i="81"/>
  <c r="Q201" i="81" s="1"/>
  <c r="AG173" i="81"/>
  <c r="AG204" i="81" s="1"/>
  <c r="AG183" i="81"/>
  <c r="AG214" i="81" s="1"/>
  <c r="AG192" i="81"/>
  <c r="AG223" i="81" s="1"/>
  <c r="S168" i="81"/>
  <c r="S199" i="81" s="1"/>
  <c r="AA170" i="81"/>
  <c r="AA201" i="81" s="1"/>
  <c r="L167" i="81"/>
  <c r="L198" i="81" s="1"/>
  <c r="R183" i="81"/>
  <c r="R214" i="81" s="1"/>
  <c r="H174" i="81"/>
  <c r="H205" i="81" s="1"/>
  <c r="U170" i="81"/>
  <c r="U201" i="81" s="1"/>
  <c r="AC190" i="81"/>
  <c r="AC221" i="81" s="1"/>
  <c r="O167" i="81"/>
  <c r="O198" i="81" s="1"/>
  <c r="J175" i="81"/>
  <c r="J206" i="81" s="1"/>
  <c r="Z181" i="81"/>
  <c r="Z212" i="81" s="1"/>
  <c r="O191" i="81"/>
  <c r="O222" i="81" s="1"/>
  <c r="X190" i="81"/>
  <c r="X221" i="81" s="1"/>
  <c r="W177" i="81"/>
  <c r="W208" i="81" s="1"/>
  <c r="F171" i="81"/>
  <c r="F202" i="81" s="1"/>
  <c r="V193" i="81"/>
  <c r="V224" i="81" s="1"/>
  <c r="K174" i="81"/>
  <c r="K205" i="81" s="1"/>
  <c r="V166" i="81"/>
  <c r="V197" i="81" s="1"/>
  <c r="F165" i="81"/>
  <c r="F196" i="81" s="1"/>
  <c r="P167" i="81"/>
  <c r="P198" i="81" s="1"/>
  <c r="P170" i="81"/>
  <c r="P201" i="81" s="1"/>
  <c r="G173" i="81"/>
  <c r="G204" i="81" s="1"/>
  <c r="AF177" i="81"/>
  <c r="AF208" i="81" s="1"/>
  <c r="J187" i="81"/>
  <c r="J218" i="81" s="1"/>
  <c r="O179" i="81"/>
  <c r="O210" i="81" s="1"/>
  <c r="AE171" i="81"/>
  <c r="AE202" i="81" s="1"/>
  <c r="AC168" i="81"/>
  <c r="AC199" i="81" s="1"/>
  <c r="K184" i="81"/>
  <c r="K215" i="81" s="1"/>
  <c r="O171" i="81"/>
  <c r="O202" i="81" s="1"/>
  <c r="W193" i="81"/>
  <c r="W224" i="81" s="1"/>
  <c r="M172" i="81"/>
  <c r="M203" i="81" s="1"/>
  <c r="H167" i="81"/>
  <c r="H198" i="81" s="1"/>
  <c r="Q169" i="81"/>
  <c r="Q200" i="81" s="1"/>
  <c r="D174" i="81"/>
  <c r="D205" i="81" s="1"/>
  <c r="U178" i="81"/>
  <c r="U209" i="81" s="1"/>
  <c r="AB185" i="81"/>
  <c r="AB216" i="81" s="1"/>
  <c r="S174" i="81"/>
  <c r="S205" i="81" s="1"/>
  <c r="AB169" i="81"/>
  <c r="AB200" i="81" s="1"/>
  <c r="E166" i="81"/>
  <c r="E197" i="81" s="1"/>
  <c r="V179" i="81"/>
  <c r="V210" i="81" s="1"/>
  <c r="AC169" i="81"/>
  <c r="AC200" i="81" s="1"/>
  <c r="L184" i="81"/>
  <c r="L215" i="81" s="1"/>
  <c r="Q166" i="81"/>
  <c r="Q197" i="81" s="1"/>
  <c r="D169" i="81"/>
  <c r="D200" i="81" s="1"/>
  <c r="L171" i="81"/>
  <c r="L202" i="81" s="1"/>
  <c r="AE174" i="81"/>
  <c r="AE205" i="81" s="1"/>
  <c r="O181" i="81"/>
  <c r="O212" i="81" s="1"/>
  <c r="G190" i="81"/>
  <c r="G221" i="81" s="1"/>
  <c r="S187" i="81"/>
  <c r="S218" i="81" s="1"/>
  <c r="T194" i="81"/>
  <c r="T225" i="81" s="1"/>
  <c r="J167" i="81"/>
  <c r="J198" i="81" s="1"/>
  <c r="F169" i="81"/>
  <c r="F200" i="81" s="1"/>
  <c r="P171" i="81"/>
  <c r="P202" i="81" s="1"/>
  <c r="W174" i="81"/>
  <c r="W205" i="81" s="1"/>
  <c r="Z182" i="81"/>
  <c r="Z213" i="81" s="1"/>
  <c r="T187" i="81"/>
  <c r="T218" i="81" s="1"/>
  <c r="I193" i="81"/>
  <c r="I224" i="81" s="1"/>
  <c r="AE166" i="81"/>
  <c r="AE197" i="81" s="1"/>
  <c r="B169" i="81"/>
  <c r="B200" i="81" s="1"/>
  <c r="W170" i="81"/>
  <c r="W201" i="81" s="1"/>
  <c r="AD173" i="81"/>
  <c r="AD204" i="81" s="1"/>
  <c r="U176" i="81"/>
  <c r="U207" i="81" s="1"/>
  <c r="N180" i="81"/>
  <c r="N211" i="81" s="1"/>
  <c r="AD184" i="81"/>
  <c r="AD215" i="81" s="1"/>
  <c r="AD191" i="81"/>
  <c r="AD222" i="81" s="1"/>
  <c r="AE173" i="81"/>
  <c r="AE204" i="81" s="1"/>
  <c r="I177" i="81"/>
  <c r="I208" i="81" s="1"/>
  <c r="H181" i="81"/>
  <c r="H212" i="81" s="1"/>
  <c r="I186" i="81"/>
  <c r="I217" i="81" s="1"/>
  <c r="AE191" i="81"/>
  <c r="AE222" i="81" s="1"/>
  <c r="V186" i="81"/>
  <c r="V217" i="81" s="1"/>
  <c r="AB189" i="81"/>
  <c r="AB220" i="81" s="1"/>
  <c r="C193" i="81"/>
  <c r="C224" i="81" s="1"/>
  <c r="D173" i="81"/>
  <c r="D204" i="81" s="1"/>
  <c r="Z174" i="81"/>
  <c r="Z205" i="81" s="1"/>
  <c r="AE176" i="81"/>
  <c r="AE207" i="81" s="1"/>
  <c r="R179" i="81"/>
  <c r="R210" i="81" s="1"/>
  <c r="AD182" i="81"/>
  <c r="AD213" i="81" s="1"/>
  <c r="I185" i="81"/>
  <c r="I216" i="81" s="1"/>
  <c r="P188" i="81"/>
  <c r="P219" i="81" s="1"/>
  <c r="W191" i="81"/>
  <c r="W222" i="81" s="1"/>
  <c r="AB194" i="81"/>
  <c r="AB225" i="81" s="1"/>
  <c r="G176" i="81"/>
  <c r="G207" i="81" s="1"/>
  <c r="Z178" i="81"/>
  <c r="Z209" i="81" s="1"/>
  <c r="AD181" i="81"/>
  <c r="AD212" i="81" s="1"/>
  <c r="Q184" i="81"/>
  <c r="Q215" i="81" s="1"/>
  <c r="AB187" i="81"/>
  <c r="AB218" i="81" s="1"/>
  <c r="K191" i="81"/>
  <c r="K222" i="81" s="1"/>
  <c r="R194" i="81"/>
  <c r="R225" i="81" s="1"/>
  <c r="O175" i="81"/>
  <c r="O206" i="81" s="1"/>
  <c r="G177" i="81"/>
  <c r="G208" i="81" s="1"/>
  <c r="T179" i="81"/>
  <c r="T210" i="81" s="1"/>
  <c r="V181" i="81"/>
  <c r="V212" i="81" s="1"/>
  <c r="Y183" i="81"/>
  <c r="Y214" i="81" s="1"/>
  <c r="F187" i="81"/>
  <c r="F218" i="81" s="1"/>
  <c r="B190" i="81"/>
  <c r="B221" i="81" s="1"/>
  <c r="E193" i="81"/>
  <c r="E224" i="81" s="1"/>
  <c r="E179" i="81"/>
  <c r="E210" i="81" s="1"/>
  <c r="I181" i="81"/>
  <c r="I212" i="81" s="1"/>
  <c r="C183" i="81"/>
  <c r="C214" i="81" s="1"/>
  <c r="AF184" i="81"/>
  <c r="AF215" i="81" s="1"/>
  <c r="Y186" i="81"/>
  <c r="Y217" i="81" s="1"/>
  <c r="R188" i="81"/>
  <c r="R219" i="81" s="1"/>
  <c r="Q190" i="81"/>
  <c r="Q221" i="81" s="1"/>
  <c r="P192" i="81"/>
  <c r="P223" i="81" s="1"/>
  <c r="O194" i="81"/>
  <c r="O225" i="81" s="1"/>
  <c r="Z186" i="81"/>
  <c r="Z217" i="81" s="1"/>
  <c r="AA188" i="81"/>
  <c r="AA219" i="81" s="1"/>
  <c r="B191" i="81"/>
  <c r="B222" i="81" s="1"/>
  <c r="AF192" i="81"/>
  <c r="AF223" i="81" s="1"/>
  <c r="AE194" i="81"/>
  <c r="AE225" i="81" s="1"/>
  <c r="F179" i="81"/>
  <c r="F210" i="81" s="1"/>
  <c r="E181" i="81"/>
  <c r="E212" i="81" s="1"/>
  <c r="I183" i="81"/>
  <c r="I214" i="81" s="1"/>
  <c r="G185" i="81"/>
  <c r="G216" i="81" s="1"/>
  <c r="P187" i="81"/>
  <c r="P218" i="81" s="1"/>
  <c r="I189" i="81"/>
  <c r="I220" i="81" s="1"/>
  <c r="N191" i="81"/>
  <c r="N222" i="81" s="1"/>
  <c r="U193" i="81"/>
  <c r="U224" i="81" s="1"/>
  <c r="S167" i="81"/>
  <c r="S198" i="81" s="1"/>
  <c r="N166" i="81"/>
  <c r="N197" i="81" s="1"/>
  <c r="P173" i="81"/>
  <c r="P204" i="81" s="1"/>
  <c r="B171" i="81"/>
  <c r="B202" i="81" s="1"/>
  <c r="AD170" i="81"/>
  <c r="AD201" i="81" s="1"/>
  <c r="B168" i="81"/>
  <c r="B199" i="81" s="1"/>
  <c r="AF172" i="81"/>
  <c r="AF203" i="81" s="1"/>
  <c r="Z169" i="81"/>
  <c r="Z200" i="81" s="1"/>
  <c r="F166" i="81"/>
  <c r="F197" i="81" s="1"/>
  <c r="U183" i="81"/>
  <c r="U214" i="81" s="1"/>
  <c r="Y174" i="81"/>
  <c r="Y205" i="81" s="1"/>
  <c r="M187" i="81"/>
  <c r="M218" i="81" s="1"/>
  <c r="AG167" i="81"/>
  <c r="AG198" i="81" s="1"/>
  <c r="AG171" i="81"/>
  <c r="AG202" i="81" s="1"/>
  <c r="D165" i="81"/>
  <c r="D196" i="81" s="1"/>
  <c r="V177" i="81"/>
  <c r="V208" i="81" s="1"/>
  <c r="N169" i="81"/>
  <c r="N200" i="81" s="1"/>
  <c r="Y175" i="81"/>
  <c r="Y206" i="81" s="1"/>
  <c r="D181" i="81"/>
  <c r="D212" i="81" s="1"/>
  <c r="D185" i="81"/>
  <c r="D216" i="81" s="1"/>
  <c r="U169" i="81"/>
  <c r="U200" i="81" s="1"/>
  <c r="V172" i="81"/>
  <c r="V203" i="81" s="1"/>
  <c r="AF173" i="81"/>
  <c r="AF204" i="81" s="1"/>
  <c r="H170" i="81"/>
  <c r="H201" i="81" s="1"/>
  <c r="O177" i="81"/>
  <c r="O208" i="81" s="1"/>
  <c r="R175" i="81"/>
  <c r="R206" i="81" s="1"/>
  <c r="U166" i="81"/>
  <c r="U197" i="81" s="1"/>
  <c r="N170" i="81"/>
  <c r="N201" i="81" s="1"/>
  <c r="Q171" i="81"/>
  <c r="Q202" i="81" s="1"/>
  <c r="O172" i="81"/>
  <c r="O203" i="81" s="1"/>
  <c r="W184" i="81"/>
  <c r="W215" i="81" s="1"/>
  <c r="L168" i="81"/>
  <c r="L199" i="81" s="1"/>
  <c r="E177" i="81"/>
  <c r="E208" i="81" s="1"/>
  <c r="L182" i="81"/>
  <c r="L213" i="81" s="1"/>
  <c r="I166" i="81"/>
  <c r="I197" i="81" s="1"/>
  <c r="R174" i="81"/>
  <c r="R205" i="81" s="1"/>
  <c r="Y188" i="81"/>
  <c r="Y219" i="81" s="1"/>
  <c r="AG179" i="81"/>
  <c r="AG210" i="81" s="1"/>
  <c r="AG189" i="81"/>
  <c r="AG220" i="81" s="1"/>
  <c r="AG174" i="81"/>
  <c r="AG205" i="81" s="1"/>
  <c r="AB168" i="81"/>
  <c r="AB199" i="81" s="1"/>
  <c r="T165" i="81"/>
  <c r="T196" i="81" s="1"/>
  <c r="AA165" i="81"/>
  <c r="AA196" i="81" s="1"/>
  <c r="B188" i="81"/>
  <c r="B219" i="81" s="1"/>
  <c r="N171" i="81"/>
  <c r="N202" i="81" s="1"/>
  <c r="K165" i="81"/>
  <c r="K196" i="81" s="1"/>
  <c r="G168" i="81"/>
  <c r="G199" i="81" s="1"/>
  <c r="AB175" i="81"/>
  <c r="AB206" i="81" s="1"/>
  <c r="S182" i="81"/>
  <c r="S213" i="81" s="1"/>
  <c r="AC192" i="81"/>
  <c r="AC223" i="81" s="1"/>
  <c r="P165" i="81"/>
  <c r="P196" i="81" s="1"/>
  <c r="R181" i="81"/>
  <c r="R212" i="81" s="1"/>
  <c r="H172" i="81"/>
  <c r="H203" i="81" s="1"/>
  <c r="V165" i="81"/>
  <c r="V196" i="81" s="1"/>
  <c r="X176" i="81"/>
  <c r="X207" i="81" s="1"/>
  <c r="W167" i="81"/>
  <c r="W198" i="81" s="1"/>
  <c r="R165" i="81"/>
  <c r="R196" i="81" s="1"/>
  <c r="X167" i="81"/>
  <c r="X198" i="81" s="1"/>
  <c r="Y170" i="81"/>
  <c r="Y201" i="81" s="1"/>
  <c r="S173" i="81"/>
  <c r="S204" i="81" s="1"/>
  <c r="T178" i="81"/>
  <c r="T209" i="81" s="1"/>
  <c r="W188" i="81"/>
  <c r="W219" i="81" s="1"/>
  <c r="F184" i="81"/>
  <c r="F215" i="81" s="1"/>
  <c r="L173" i="81"/>
  <c r="L204" i="81" s="1"/>
  <c r="F170" i="81"/>
  <c r="F201" i="81" s="1"/>
  <c r="M189" i="81"/>
  <c r="M220" i="81" s="1"/>
  <c r="C173" i="81"/>
  <c r="C204" i="81" s="1"/>
  <c r="AD165" i="81"/>
  <c r="AD196" i="81" s="1"/>
  <c r="B165" i="81"/>
  <c r="B196" i="81" s="1"/>
  <c r="Y167" i="81"/>
  <c r="Y198" i="81" s="1"/>
  <c r="C170" i="81"/>
  <c r="C201" i="81" s="1"/>
  <c r="Q174" i="81"/>
  <c r="Q205" i="81" s="1"/>
  <c r="M179" i="81"/>
  <c r="M210" i="81" s="1"/>
  <c r="K187" i="81"/>
  <c r="K218" i="81" s="1"/>
  <c r="Q176" i="81"/>
  <c r="Q207" i="81" s="1"/>
  <c r="M171" i="81"/>
  <c r="M202" i="81" s="1"/>
  <c r="M167" i="81"/>
  <c r="M198" i="81" s="1"/>
  <c r="K182" i="81"/>
  <c r="K213" i="81" s="1"/>
  <c r="G171" i="81"/>
  <c r="G202" i="81" s="1"/>
  <c r="P189" i="81"/>
  <c r="P220" i="81" s="1"/>
  <c r="Z166" i="81"/>
  <c r="Z197" i="81" s="1"/>
  <c r="J169" i="81"/>
  <c r="J200" i="81" s="1"/>
  <c r="AA171" i="81"/>
  <c r="AA202" i="81" s="1"/>
  <c r="Q175" i="81"/>
  <c r="Q206" i="81" s="1"/>
  <c r="E182" i="81"/>
  <c r="E213" i="81" s="1"/>
  <c r="R191" i="81"/>
  <c r="R222" i="81" s="1"/>
  <c r="AF188" i="81"/>
  <c r="AF219" i="81" s="1"/>
  <c r="AF165" i="81"/>
  <c r="AF196" i="81" s="1"/>
  <c r="AB167" i="81"/>
  <c r="AB198" i="81" s="1"/>
  <c r="R169" i="81"/>
  <c r="R200" i="81" s="1"/>
  <c r="AB171" i="81"/>
  <c r="AB202" i="81" s="1"/>
  <c r="AF174" i="81"/>
  <c r="AF205" i="81" s="1"/>
  <c r="P179" i="81"/>
  <c r="P210" i="81" s="1"/>
  <c r="J183" i="81"/>
  <c r="J214" i="81" s="1"/>
  <c r="J188" i="81"/>
  <c r="J219" i="81" s="1"/>
  <c r="AE193" i="81"/>
  <c r="AE224" i="81" s="1"/>
  <c r="E167" i="81"/>
  <c r="E198" i="81" s="1"/>
  <c r="G169" i="81"/>
  <c r="G200" i="81" s="1"/>
  <c r="AC170" i="81"/>
  <c r="AC201" i="81" s="1"/>
  <c r="F174" i="81"/>
  <c r="F205" i="81" s="1"/>
  <c r="AC176" i="81"/>
  <c r="AC207" i="81" s="1"/>
  <c r="C182" i="81"/>
  <c r="C213" i="81" s="1"/>
  <c r="Q185" i="81"/>
  <c r="Q216" i="81" s="1"/>
  <c r="T192" i="81"/>
  <c r="T223" i="81" s="1"/>
  <c r="G174" i="81"/>
  <c r="G205" i="81" s="1"/>
  <c r="AE177" i="81"/>
  <c r="AE208" i="81" s="1"/>
  <c r="X181" i="81"/>
  <c r="X212" i="81" s="1"/>
  <c r="AF186" i="81"/>
  <c r="AF217" i="81" s="1"/>
  <c r="U192" i="81"/>
  <c r="U223" i="81" s="1"/>
  <c r="H190" i="81"/>
  <c r="H221" i="81" s="1"/>
  <c r="K193" i="81"/>
  <c r="K224" i="81" s="1"/>
  <c r="H173" i="81"/>
  <c r="H204" i="81" s="1"/>
  <c r="B175" i="81"/>
  <c r="B206" i="81" s="1"/>
  <c r="L177" i="81"/>
  <c r="L208" i="81" s="1"/>
  <c r="Z179" i="81"/>
  <c r="Z210" i="81" s="1"/>
  <c r="F183" i="81"/>
  <c r="F214" i="81" s="1"/>
  <c r="T185" i="81"/>
  <c r="T216" i="81" s="1"/>
  <c r="F189" i="81"/>
  <c r="F220" i="81" s="1"/>
  <c r="B192" i="81"/>
  <c r="B223" i="81" s="1"/>
  <c r="U174" i="81"/>
  <c r="U205" i="81" s="1"/>
  <c r="M176" i="81"/>
  <c r="M207" i="81" s="1"/>
  <c r="D179" i="81"/>
  <c r="D210" i="81" s="1"/>
  <c r="F182" i="81"/>
  <c r="F213" i="81" s="1"/>
  <c r="Y184" i="81"/>
  <c r="Y215" i="81" s="1"/>
  <c r="H188" i="81"/>
  <c r="H219" i="81" s="1"/>
  <c r="X191" i="81"/>
  <c r="X222" i="81" s="1"/>
  <c r="AC194" i="81"/>
  <c r="AC225" i="81" s="1"/>
  <c r="J173" i="81"/>
  <c r="J204" i="81" s="1"/>
  <c r="U175" i="81"/>
  <c r="U206" i="81" s="1"/>
  <c r="M177" i="81"/>
  <c r="M208" i="81" s="1"/>
  <c r="AB179" i="81"/>
  <c r="AB210" i="81" s="1"/>
  <c r="AE181" i="81"/>
  <c r="AE212" i="81" s="1"/>
  <c r="C184" i="81"/>
  <c r="C215" i="81" s="1"/>
  <c r="R187" i="81"/>
  <c r="R218" i="81" s="1"/>
  <c r="M190" i="81"/>
  <c r="M221" i="81" s="1"/>
  <c r="P193" i="81"/>
  <c r="P224" i="81" s="1"/>
  <c r="K179" i="81"/>
  <c r="K210" i="81" s="1"/>
  <c r="P181" i="81"/>
  <c r="P212" i="81" s="1"/>
  <c r="N183" i="81"/>
  <c r="N214" i="81" s="1"/>
  <c r="F185" i="81"/>
  <c r="F216" i="81" s="1"/>
  <c r="B187" i="81"/>
  <c r="B218" i="81" s="1"/>
  <c r="Z188" i="81"/>
  <c r="Z219" i="81" s="1"/>
  <c r="Y190" i="81"/>
  <c r="Y221" i="81" s="1"/>
  <c r="X192" i="81"/>
  <c r="X223" i="81" s="1"/>
  <c r="W194" i="81"/>
  <c r="W225" i="81" s="1"/>
  <c r="C187" i="81"/>
  <c r="C218" i="81" s="1"/>
  <c r="H189" i="81"/>
  <c r="H220" i="81" s="1"/>
  <c r="G191" i="81"/>
  <c r="G222" i="81" s="1"/>
  <c r="F193" i="81"/>
  <c r="F224" i="81" s="1"/>
  <c r="N177" i="81"/>
  <c r="N208" i="81" s="1"/>
  <c r="S179" i="81"/>
  <c r="S210" i="81" s="1"/>
  <c r="K181" i="81"/>
  <c r="K212" i="81" s="1"/>
  <c r="P183" i="81"/>
  <c r="P214" i="81" s="1"/>
  <c r="O185" i="81"/>
  <c r="O216" i="81" s="1"/>
  <c r="X187" i="81"/>
  <c r="X218" i="81" s="1"/>
  <c r="O189" i="81"/>
  <c r="O220" i="81" s="1"/>
  <c r="V191" i="81"/>
  <c r="V222" i="81" s="1"/>
  <c r="AC193" i="81"/>
  <c r="AC224" i="81" s="1"/>
  <c r="AI232" i="81"/>
  <c r="AH232" i="81"/>
  <c r="CO11" i="81"/>
  <c r="CO13" i="81" l="1"/>
  <c r="CO12" i="81"/>
  <c r="S229" i="81"/>
  <c r="S228" i="81" s="1"/>
  <c r="P229" i="81"/>
  <c r="P228" i="81" s="1"/>
  <c r="R229" i="81"/>
  <c r="R228" i="81" s="1"/>
  <c r="O229" i="81"/>
  <c r="O228" i="81" s="1"/>
  <c r="A172" i="81"/>
  <c r="A203" i="81" s="1"/>
  <c r="A188" i="81"/>
  <c r="A219" i="81" s="1"/>
  <c r="A174" i="81"/>
  <c r="A205" i="81" s="1"/>
  <c r="A177" i="81"/>
  <c r="A208" i="81" s="1"/>
  <c r="A186" i="81"/>
  <c r="A217" i="81" s="1"/>
  <c r="A187" i="81"/>
  <c r="A218" i="81" s="1"/>
  <c r="A189" i="81"/>
  <c r="A220" i="81" s="1"/>
  <c r="A180" i="81"/>
  <c r="A211" i="81" s="1"/>
  <c r="A166" i="81"/>
  <c r="A197" i="81" s="1"/>
  <c r="A165" i="81"/>
  <c r="A196" i="81" s="1"/>
  <c r="A169" i="81"/>
  <c r="A200" i="81" s="1"/>
  <c r="A170" i="81"/>
  <c r="A201" i="81" s="1"/>
  <c r="A168" i="81"/>
  <c r="A199" i="81" s="1"/>
  <c r="A192" i="81"/>
  <c r="A223" i="81" s="1"/>
  <c r="A190" i="81"/>
  <c r="A221" i="81" s="1"/>
  <c r="A178" i="81"/>
  <c r="A209" i="81" s="1"/>
  <c r="A191" i="81"/>
  <c r="A222" i="81" s="1"/>
  <c r="A176" i="81"/>
  <c r="A207" i="81" s="1"/>
  <c r="A194" i="81"/>
  <c r="A225" i="81" s="1"/>
  <c r="A175" i="81"/>
  <c r="A206" i="81" s="1"/>
  <c r="A185" i="81"/>
  <c r="A216" i="81" s="1"/>
  <c r="A182" i="81"/>
  <c r="A213" i="81" s="1"/>
  <c r="A167" i="81"/>
  <c r="A198" i="81" s="1"/>
  <c r="A184" i="81"/>
  <c r="A215" i="81" s="1"/>
  <c r="A183" i="81"/>
  <c r="A214" i="81" s="1"/>
  <c r="A171" i="81"/>
  <c r="A202" i="81" s="1"/>
  <c r="A173" i="81"/>
  <c r="A204" i="81" s="1"/>
  <c r="A193" i="81"/>
  <c r="A224" i="81" s="1"/>
  <c r="A179" i="81"/>
  <c r="A210" i="81" s="1"/>
  <c r="A181" i="81"/>
  <c r="A212" i="81" s="1"/>
  <c r="O39" i="73"/>
  <c r="B32" i="73"/>
  <c r="B31" i="73"/>
  <c r="O24" i="73"/>
  <c r="S232" i="81" l="1"/>
  <c r="Q229" i="81"/>
  <c r="Q228" i="81" s="1"/>
  <c r="O232" i="81"/>
  <c r="R232" i="81"/>
  <c r="P232" i="81"/>
  <c r="V229" i="81"/>
  <c r="V228" i="81" s="1"/>
  <c r="W229" i="81"/>
  <c r="W228" i="81" s="1"/>
  <c r="U229" i="81"/>
  <c r="U228" i="81" s="1"/>
  <c r="AB229" i="81"/>
  <c r="AB228" i="81" s="1"/>
  <c r="AE229" i="81"/>
  <c r="AE228" i="81" s="1"/>
  <c r="AF229" i="81"/>
  <c r="AF228" i="81" s="1"/>
  <c r="Z229" i="81"/>
  <c r="Z228" i="81" s="1"/>
  <c r="A229" i="81"/>
  <c r="AC229" i="81"/>
  <c r="AC228" i="81" s="1"/>
  <c r="AD229" i="81"/>
  <c r="AD228" i="81" s="1"/>
  <c r="T229" i="81"/>
  <c r="T228" i="81" s="1"/>
  <c r="Y229" i="81"/>
  <c r="Y228" i="81" s="1"/>
  <c r="N229" i="81"/>
  <c r="N228" i="81" s="1"/>
  <c r="AA229" i="81"/>
  <c r="AA228" i="81" s="1"/>
  <c r="X229" i="81"/>
  <c r="X228" i="81" s="1"/>
  <c r="AL176" i="81" l="1"/>
  <c r="AL207" i="81" s="1"/>
  <c r="AL170" i="81"/>
  <c r="AL201" i="81" s="1"/>
  <c r="AL190" i="81"/>
  <c r="AL221" i="81" s="1"/>
  <c r="AL184" i="81"/>
  <c r="AL215" i="81" s="1"/>
  <c r="AL178" i="81"/>
  <c r="AL209" i="81" s="1"/>
  <c r="AL172" i="81"/>
  <c r="AL203" i="81" s="1"/>
  <c r="AL182" i="81"/>
  <c r="AL213" i="81" s="1"/>
  <c r="AL192" i="81"/>
  <c r="AL223" i="81" s="1"/>
  <c r="AL186" i="81"/>
  <c r="AL217" i="81" s="1"/>
  <c r="AL180" i="81"/>
  <c r="AL211" i="81" s="1"/>
  <c r="AL167" i="81"/>
  <c r="AL198" i="81" s="1"/>
  <c r="AL166" i="81"/>
  <c r="AL197" i="81" s="1"/>
  <c r="AL194" i="81"/>
  <c r="AL225" i="81" s="1"/>
  <c r="AL188" i="81"/>
  <c r="AL219" i="81" s="1"/>
  <c r="AL175" i="81"/>
  <c r="AL206" i="81" s="1"/>
  <c r="AL169" i="81"/>
  <c r="AL200" i="81" s="1"/>
  <c r="AL174" i="81"/>
  <c r="AL205" i="81" s="1"/>
  <c r="AL165" i="81"/>
  <c r="AL196" i="81" s="1"/>
  <c r="AL183" i="81"/>
  <c r="AL214" i="81" s="1"/>
  <c r="AL177" i="81"/>
  <c r="AL208" i="81" s="1"/>
  <c r="AL171" i="81"/>
  <c r="AL202" i="81" s="1"/>
  <c r="AL173" i="81"/>
  <c r="AL204" i="81" s="1"/>
  <c r="AL191" i="81"/>
  <c r="AL222" i="81" s="1"/>
  <c r="AL185" i="81"/>
  <c r="AL216" i="81" s="1"/>
  <c r="AL179" i="81"/>
  <c r="AL210" i="81" s="1"/>
  <c r="AL181" i="81"/>
  <c r="AL212" i="81" s="1"/>
  <c r="AL168" i="81"/>
  <c r="AL199" i="81" s="1"/>
  <c r="AL193" i="81"/>
  <c r="AL224" i="81" s="1"/>
  <c r="AL187" i="81"/>
  <c r="AL218" i="81" s="1"/>
  <c r="AL189" i="81"/>
  <c r="AL220" i="81" s="1"/>
  <c r="L39" i="80"/>
  <c r="AF39" i="80" s="1"/>
  <c r="AG39" i="80" s="1"/>
  <c r="L31" i="80"/>
  <c r="AF31" i="80" s="1"/>
  <c r="AG31" i="80" s="1"/>
  <c r="L23" i="80"/>
  <c r="AF23" i="80" s="1"/>
  <c r="AG23" i="80" s="1"/>
  <c r="L15" i="80"/>
  <c r="AF15" i="80" s="1"/>
  <c r="AG15" i="80" s="1"/>
  <c r="L38" i="80"/>
  <c r="AF38" i="80" s="1"/>
  <c r="AG38" i="80" s="1"/>
  <c r="L30" i="80"/>
  <c r="AF30" i="80" s="1"/>
  <c r="AG30" i="80" s="1"/>
  <c r="L22" i="80"/>
  <c r="AF22" i="80" s="1"/>
  <c r="AG22" i="80" s="1"/>
  <c r="L14" i="80"/>
  <c r="AF14" i="80" s="1"/>
  <c r="AG14" i="80" s="1"/>
  <c r="L37" i="80"/>
  <c r="AF37" i="80" s="1"/>
  <c r="AG37" i="80" s="1"/>
  <c r="L29" i="80"/>
  <c r="AF29" i="80" s="1"/>
  <c r="AG29" i="80" s="1"/>
  <c r="L21" i="80"/>
  <c r="AF21" i="80" s="1"/>
  <c r="AG21" i="80" s="1"/>
  <c r="L36" i="80"/>
  <c r="AF36" i="80" s="1"/>
  <c r="AG36" i="80" s="1"/>
  <c r="L28" i="80"/>
  <c r="AF28" i="80" s="1"/>
  <c r="AG28" i="80" s="1"/>
  <c r="L20" i="80"/>
  <c r="AF20" i="80" s="1"/>
  <c r="AG20" i="80" s="1"/>
  <c r="L12" i="80"/>
  <c r="AF12" i="80" s="1"/>
  <c r="AG12" i="80" s="1"/>
  <c r="L35" i="80"/>
  <c r="AF35" i="80" s="1"/>
  <c r="AG35" i="80" s="1"/>
  <c r="L27" i="80"/>
  <c r="AF27" i="80" s="1"/>
  <c r="AG27" i="80" s="1"/>
  <c r="L19" i="80"/>
  <c r="AF19" i="80" s="1"/>
  <c r="AG19" i="80" s="1"/>
  <c r="L34" i="80"/>
  <c r="AF34" i="80" s="1"/>
  <c r="AG34" i="80" s="1"/>
  <c r="L26" i="80"/>
  <c r="AF26" i="80" s="1"/>
  <c r="AG26" i="80" s="1"/>
  <c r="L18" i="80"/>
  <c r="AF18" i="80" s="1"/>
  <c r="AG18" i="80" s="1"/>
  <c r="L33" i="80"/>
  <c r="AF33" i="80" s="1"/>
  <c r="AG33" i="80" s="1"/>
  <c r="L25" i="80"/>
  <c r="AF25" i="80" s="1"/>
  <c r="AG25" i="80" s="1"/>
  <c r="L40" i="80"/>
  <c r="AF40" i="80" s="1"/>
  <c r="AG40" i="80" s="1"/>
  <c r="L32" i="80"/>
  <c r="AF32" i="80" s="1"/>
  <c r="AG32" i="80" s="1"/>
  <c r="L24" i="80"/>
  <c r="AF24" i="80" s="1"/>
  <c r="AG24" i="80" s="1"/>
  <c r="L16" i="80"/>
  <c r="AF16" i="80" s="1"/>
  <c r="AG16" i="80" s="1"/>
  <c r="L13" i="80"/>
  <c r="AF13" i="80" s="1"/>
  <c r="AG13" i="80" s="1"/>
  <c r="L17" i="80"/>
  <c r="AF17" i="80" s="1"/>
  <c r="AG17" i="80" s="1"/>
  <c r="L11" i="80"/>
  <c r="AF11" i="80" s="1"/>
  <c r="AG11" i="80" s="1"/>
  <c r="Q232" i="81"/>
  <c r="X232" i="81"/>
  <c r="AA232" i="81"/>
  <c r="Z232" i="81"/>
  <c r="N232" i="81"/>
  <c r="AF232" i="81"/>
  <c r="Y232" i="81"/>
  <c r="AE232" i="81"/>
  <c r="T232" i="81"/>
  <c r="AB232" i="81"/>
  <c r="U232" i="81"/>
  <c r="AD232" i="81"/>
  <c r="W232" i="81"/>
  <c r="AC232" i="81"/>
  <c r="V232" i="81"/>
  <c r="AG10" i="80" l="1"/>
  <c r="AL229" i="81"/>
  <c r="CO6" i="81"/>
  <c r="CO2" i="81"/>
  <c r="CO8" i="81"/>
  <c r="CO7" i="81"/>
  <c r="AL228" i="81" l="1"/>
  <c r="AL232" i="81" s="1"/>
  <c r="G102" i="81"/>
  <c r="AS135" i="81" s="1"/>
  <c r="AS166" i="81" s="1"/>
  <c r="G110" i="81"/>
  <c r="AS143" i="81" s="1"/>
  <c r="AS174" i="81" s="1"/>
  <c r="G118" i="81"/>
  <c r="AS151" i="81" s="1"/>
  <c r="AS182" i="81" s="1"/>
  <c r="G126" i="81"/>
  <c r="AS159" i="81" s="1"/>
  <c r="AS190" i="81" s="1"/>
  <c r="G129" i="81"/>
  <c r="AS162" i="81" s="1"/>
  <c r="AS193" i="81" s="1"/>
  <c r="G123" i="81"/>
  <c r="AS156" i="81" s="1"/>
  <c r="AS187" i="81" s="1"/>
  <c r="G124" i="81"/>
  <c r="AS157" i="81" s="1"/>
  <c r="AS188" i="81" s="1"/>
  <c r="G103" i="81"/>
  <c r="AS136" i="81" s="1"/>
  <c r="AS167" i="81" s="1"/>
  <c r="G111" i="81"/>
  <c r="AS144" i="81" s="1"/>
  <c r="AS175" i="81" s="1"/>
  <c r="G119" i="81"/>
  <c r="AS152" i="81" s="1"/>
  <c r="AS183" i="81" s="1"/>
  <c r="G127" i="81"/>
  <c r="AS160" i="81" s="1"/>
  <c r="AS191" i="81" s="1"/>
  <c r="G105" i="81"/>
  <c r="AS138" i="81" s="1"/>
  <c r="AS169" i="81" s="1"/>
  <c r="G122" i="81"/>
  <c r="AS155" i="81" s="1"/>
  <c r="AS186" i="81" s="1"/>
  <c r="G115" i="81"/>
  <c r="AS148" i="81" s="1"/>
  <c r="AS179" i="81" s="1"/>
  <c r="G116" i="81"/>
  <c r="AS149" i="81" s="1"/>
  <c r="AS180" i="81" s="1"/>
  <c r="G104" i="81"/>
  <c r="AS137" i="81" s="1"/>
  <c r="AS168" i="81" s="1"/>
  <c r="G112" i="81"/>
  <c r="AS145" i="81" s="1"/>
  <c r="AS176" i="81" s="1"/>
  <c r="G120" i="81"/>
  <c r="AS153" i="81" s="1"/>
  <c r="AS184" i="81" s="1"/>
  <c r="G128" i="81"/>
  <c r="AS161" i="81" s="1"/>
  <c r="AS192" i="81" s="1"/>
  <c r="G113" i="81"/>
  <c r="AS146" i="81" s="1"/>
  <c r="AS177" i="81" s="1"/>
  <c r="G114" i="81"/>
  <c r="AS147" i="81" s="1"/>
  <c r="AS178" i="81" s="1"/>
  <c r="G130" i="81"/>
  <c r="AS163" i="81" s="1"/>
  <c r="AS194" i="81" s="1"/>
  <c r="G101" i="81"/>
  <c r="AS134" i="81" s="1"/>
  <c r="AS165" i="81" s="1"/>
  <c r="AS196" i="81" s="1"/>
  <c r="G108" i="81"/>
  <c r="AS141" i="81" s="1"/>
  <c r="AS172" i="81" s="1"/>
  <c r="G125" i="81"/>
  <c r="AS158" i="81" s="1"/>
  <c r="AS189" i="81" s="1"/>
  <c r="G121" i="81"/>
  <c r="AS154" i="81" s="1"/>
  <c r="AS185" i="81" s="1"/>
  <c r="G106" i="81"/>
  <c r="AS139" i="81" s="1"/>
  <c r="AS170" i="81" s="1"/>
  <c r="G107" i="81"/>
  <c r="AS140" i="81" s="1"/>
  <c r="AS171" i="81" s="1"/>
  <c r="G109" i="81"/>
  <c r="AS142" i="81" s="1"/>
  <c r="AS173" i="81" s="1"/>
  <c r="G117" i="81"/>
  <c r="AS150" i="81" s="1"/>
  <c r="AS181" i="81" s="1"/>
  <c r="AU197" i="81"/>
  <c r="AU196" i="81"/>
  <c r="AU167" i="81"/>
  <c r="AU198" i="81" s="1"/>
  <c r="Q62" i="73"/>
  <c r="Q54" i="73"/>
  <c r="Q46" i="73"/>
  <c r="Q29" i="73"/>
  <c r="Q55" i="73"/>
  <c r="Q61" i="73"/>
  <c r="Q53" i="73"/>
  <c r="Q45" i="73"/>
  <c r="Q28" i="73"/>
  <c r="Q60" i="73"/>
  <c r="Q52" i="73"/>
  <c r="Q44" i="73"/>
  <c r="Q27" i="73"/>
  <c r="Q47" i="73"/>
  <c r="Q59" i="73"/>
  <c r="Q51" i="73"/>
  <c r="Q43" i="73"/>
  <c r="Q26" i="73"/>
  <c r="Q56" i="73"/>
  <c r="Q40" i="73"/>
  <c r="Q58" i="73"/>
  <c r="Q50" i="73"/>
  <c r="Q42" i="73"/>
  <c r="Q25" i="73"/>
  <c r="Q48" i="73"/>
  <c r="Q57" i="73"/>
  <c r="Q49" i="73"/>
  <c r="Q41" i="73"/>
  <c r="Q24" i="73"/>
  <c r="Q39" i="73"/>
  <c r="G229" i="81"/>
  <c r="G228" i="81" s="1"/>
  <c r="J229" i="81"/>
  <c r="J228" i="81" s="1"/>
  <c r="F229" i="81"/>
  <c r="F228" i="81" s="1"/>
  <c r="L229" i="81"/>
  <c r="L228" i="81" s="1"/>
  <c r="D229" i="81"/>
  <c r="D228" i="81" s="1"/>
  <c r="E229" i="81"/>
  <c r="E228" i="81" s="1"/>
  <c r="K229" i="81"/>
  <c r="K228" i="81" s="1"/>
  <c r="I229" i="81"/>
  <c r="I228" i="81" s="1"/>
  <c r="M229" i="81"/>
  <c r="M228" i="81" s="1"/>
  <c r="H229" i="81"/>
  <c r="H228" i="81" s="1"/>
  <c r="AU229" i="81" l="1"/>
  <c r="AU228" i="81" s="1"/>
  <c r="AU232" i="81" s="1"/>
  <c r="AS203" i="81"/>
  <c r="AS199" i="81"/>
  <c r="AS198" i="81"/>
  <c r="AS211" i="81"/>
  <c r="AS219" i="81"/>
  <c r="AS212" i="81"/>
  <c r="AS225" i="81"/>
  <c r="AS210" i="81"/>
  <c r="AS218" i="81"/>
  <c r="AS204" i="81"/>
  <c r="AS209" i="81"/>
  <c r="AS217" i="81"/>
  <c r="AS224" i="81"/>
  <c r="AS202" i="81"/>
  <c r="AS208" i="81"/>
  <c r="AS200" i="81"/>
  <c r="AS221" i="81"/>
  <c r="AS201" i="81"/>
  <c r="AS223" i="81"/>
  <c r="AS222" i="81"/>
  <c r="AS213" i="81"/>
  <c r="AS216" i="81"/>
  <c r="AS215" i="81"/>
  <c r="AS214" i="81"/>
  <c r="AS205" i="81"/>
  <c r="AS220" i="81"/>
  <c r="AS207" i="81"/>
  <c r="AS206" i="81"/>
  <c r="AS197" i="81"/>
  <c r="I232" i="81"/>
  <c r="L232" i="81"/>
  <c r="E232" i="81"/>
  <c r="F232" i="81"/>
  <c r="H232" i="81"/>
  <c r="J232" i="81"/>
  <c r="K232" i="81"/>
  <c r="D232" i="81"/>
  <c r="M232" i="81"/>
  <c r="G232" i="81"/>
  <c r="E12" i="80"/>
  <c r="E13" i="80"/>
  <c r="E14" i="80"/>
  <c r="E15" i="80"/>
  <c r="E16" i="80"/>
  <c r="E17" i="80"/>
  <c r="E18" i="80"/>
  <c r="E19" i="80"/>
  <c r="E20" i="80"/>
  <c r="E21" i="80"/>
  <c r="E22" i="80"/>
  <c r="E23" i="80"/>
  <c r="E24" i="80"/>
  <c r="E25" i="80"/>
  <c r="E26" i="80"/>
  <c r="E27" i="80"/>
  <c r="E28" i="80"/>
  <c r="E29" i="80"/>
  <c r="E30" i="80"/>
  <c r="E31" i="80"/>
  <c r="E32" i="80"/>
  <c r="E33" i="80"/>
  <c r="E34" i="80"/>
  <c r="E35" i="80"/>
  <c r="E36" i="80"/>
  <c r="E37" i="80"/>
  <c r="E38" i="80"/>
  <c r="E39" i="80"/>
  <c r="E40" i="80"/>
  <c r="E11" i="80"/>
  <c r="A240" i="81" l="1"/>
  <c r="C86" i="79" s="1"/>
  <c r="AS229" i="81"/>
  <c r="R19" i="80"/>
  <c r="Q19" i="80"/>
  <c r="S19" i="80"/>
  <c r="Q34" i="80"/>
  <c r="R34" i="80"/>
  <c r="S34" i="80"/>
  <c r="R25" i="80"/>
  <c r="S25" i="80"/>
  <c r="Q25" i="80"/>
  <c r="R35" i="80"/>
  <c r="Q35" i="80"/>
  <c r="S35" i="80"/>
  <c r="Q18" i="80"/>
  <c r="R18" i="80"/>
  <c r="S18" i="80"/>
  <c r="R17" i="80"/>
  <c r="S17" i="80"/>
  <c r="Q17" i="80"/>
  <c r="S40" i="80"/>
  <c r="R40" i="80"/>
  <c r="Q40" i="80"/>
  <c r="S32" i="80"/>
  <c r="R32" i="80"/>
  <c r="Q32" i="80"/>
  <c r="R16" i="80"/>
  <c r="S16" i="80"/>
  <c r="Q16" i="80"/>
  <c r="Q39" i="80"/>
  <c r="R39" i="80"/>
  <c r="S39" i="80"/>
  <c r="Q31" i="80"/>
  <c r="R31" i="80"/>
  <c r="S31" i="80"/>
  <c r="Q23" i="80"/>
  <c r="R23" i="80"/>
  <c r="S23" i="80"/>
  <c r="Q15" i="80"/>
  <c r="R15" i="80"/>
  <c r="S15" i="80"/>
  <c r="S38" i="80"/>
  <c r="Q38" i="80"/>
  <c r="R38" i="80"/>
  <c r="S30" i="80"/>
  <c r="Q30" i="80"/>
  <c r="R30" i="80"/>
  <c r="S22" i="80"/>
  <c r="Q22" i="80"/>
  <c r="R22" i="80"/>
  <c r="S14" i="80"/>
  <c r="Q14" i="80"/>
  <c r="R14" i="80"/>
  <c r="Q37" i="80"/>
  <c r="S37" i="80"/>
  <c r="R37" i="80"/>
  <c r="Q29" i="80"/>
  <c r="S29" i="80"/>
  <c r="R29" i="80"/>
  <c r="Q21" i="80"/>
  <c r="S21" i="80"/>
  <c r="R21" i="80"/>
  <c r="Q13" i="80"/>
  <c r="S13" i="80"/>
  <c r="R13" i="80"/>
  <c r="S27" i="80"/>
  <c r="Q27" i="80"/>
  <c r="R27" i="80"/>
  <c r="Q26" i="80"/>
  <c r="R26" i="80"/>
  <c r="S26" i="80"/>
  <c r="R33" i="80"/>
  <c r="S33" i="80"/>
  <c r="Q33" i="80"/>
  <c r="S24" i="80"/>
  <c r="R24" i="80"/>
  <c r="Q24" i="80"/>
  <c r="Q36" i="80"/>
  <c r="R36" i="80"/>
  <c r="S36" i="80"/>
  <c r="Q28" i="80"/>
  <c r="R28" i="80"/>
  <c r="S28" i="80"/>
  <c r="Q20" i="80"/>
  <c r="R20" i="80"/>
  <c r="S20" i="80"/>
  <c r="Q12" i="80"/>
  <c r="R12" i="80"/>
  <c r="S12" i="80"/>
  <c r="R11" i="80"/>
  <c r="S11" i="80"/>
  <c r="Q11" i="80"/>
  <c r="AS228" i="81" l="1"/>
  <c r="AS232" i="81" s="1"/>
  <c r="E27" i="79" l="1"/>
  <c r="C23" i="79" l="1"/>
  <c r="C21" i="79"/>
  <c r="C18" i="79"/>
  <c r="Q18" i="79" s="1"/>
  <c r="Q45" i="79"/>
  <c r="A72" i="79" l="1"/>
  <c r="A80" i="79" l="1"/>
  <c r="A81" i="79"/>
  <c r="A79" i="79"/>
  <c r="A77" i="79"/>
  <c r="A78" i="79"/>
  <c r="A74" i="79"/>
  <c r="A70" i="79"/>
  <c r="A71" i="79"/>
  <c r="O40" i="73" l="1"/>
  <c r="O41" i="73"/>
  <c r="O42" i="73"/>
  <c r="O43" i="73"/>
  <c r="O44" i="73"/>
  <c r="O45" i="73"/>
  <c r="O46" i="73"/>
  <c r="O47" i="73"/>
  <c r="O48" i="73"/>
  <c r="O49" i="73"/>
  <c r="O50" i="73"/>
  <c r="O51" i="73"/>
  <c r="O52" i="73"/>
  <c r="O53" i="73"/>
  <c r="O54" i="73"/>
  <c r="O55" i="73"/>
  <c r="O56" i="73"/>
  <c r="O57" i="73"/>
  <c r="O58" i="73"/>
  <c r="O59" i="73"/>
  <c r="O60" i="73"/>
  <c r="O25" i="73"/>
  <c r="O26" i="73"/>
  <c r="O27" i="73"/>
  <c r="O28" i="73"/>
  <c r="O29" i="73"/>
  <c r="B229" i="81" l="1"/>
  <c r="B228" i="81" s="1"/>
  <c r="C229" i="81"/>
  <c r="C228" i="81" s="1"/>
  <c r="AG229" i="81"/>
  <c r="AG228" i="81" l="1"/>
  <c r="AG232" i="81" s="1"/>
  <c r="A228" i="81"/>
  <c r="A232" i="81" s="1"/>
  <c r="C232" i="81"/>
  <c r="B232" i="81"/>
  <c r="G27" i="79"/>
  <c r="H27" i="79"/>
  <c r="I27" i="79"/>
  <c r="J27" i="79"/>
  <c r="L27" i="79"/>
  <c r="A234" i="81" l="1"/>
  <c r="C46" i="79"/>
  <c r="C19" i="79"/>
  <c r="C47" i="79"/>
  <c r="C20" i="79"/>
  <c r="C52" i="79"/>
  <c r="C25" i="79"/>
  <c r="C51" i="79"/>
  <c r="C24" i="79"/>
  <c r="C49" i="79"/>
  <c r="C22" i="79"/>
  <c r="H31" i="79"/>
  <c r="G31" i="79"/>
  <c r="J31" i="79"/>
  <c r="I31" i="79"/>
  <c r="L31" i="79"/>
  <c r="B33" i="73"/>
  <c r="Q43" i="79"/>
  <c r="Q42" i="79"/>
  <c r="C37" i="79"/>
  <c r="Q41" i="79"/>
  <c r="C32" i="79"/>
  <c r="C31" i="79"/>
  <c r="Q30" i="79" s="1"/>
  <c r="D35" i="79" s="1"/>
  <c r="C57" i="79" l="1"/>
  <c r="Q57" i="79" s="1"/>
  <c r="C56" i="79"/>
  <c r="Q56" i="79" s="1"/>
  <c r="C61" i="79"/>
  <c r="Q61" i="79" s="1"/>
  <c r="C62" i="79"/>
  <c r="Q62" i="79" s="1"/>
  <c r="C59" i="79"/>
  <c r="Q59" i="79" s="1"/>
  <c r="Q34" i="79"/>
  <c r="K32" i="73"/>
  <c r="CA4" i="81"/>
  <c r="CA2" i="81"/>
  <c r="CA1" i="81"/>
  <c r="C94" i="79" l="1"/>
  <c r="C95" i="79" s="1"/>
  <c r="F30" i="81"/>
  <c r="G24" i="81"/>
  <c r="CA3" i="81"/>
  <c r="F32" i="81" s="1"/>
  <c r="B34" i="73" l="1"/>
  <c r="K33" i="73"/>
  <c r="K34" i="73"/>
  <c r="S15" i="73" l="1"/>
  <c r="S14" i="73"/>
  <c r="Z2" i="73" l="1"/>
  <c r="Y2" i="73"/>
  <c r="X2" i="73"/>
  <c r="W2" i="73"/>
  <c r="V2" i="73"/>
  <c r="U2" i="73"/>
  <c r="Q49" i="79" l="1"/>
  <c r="Q48" i="79"/>
  <c r="Q47" i="79"/>
  <c r="Q46" i="79"/>
  <c r="Q52" i="79"/>
  <c r="Q25" i="79"/>
  <c r="Q51" i="79" l="1"/>
  <c r="Q4" i="80"/>
  <c r="Q38" i="79"/>
  <c r="Q37" i="79"/>
  <c r="Q36" i="79"/>
  <c r="Q5" i="79"/>
  <c r="Q24" i="79"/>
  <c r="Q17" i="79"/>
  <c r="Q16" i="79"/>
  <c r="Q14" i="79"/>
  <c r="Q13" i="79"/>
  <c r="Q11" i="79"/>
  <c r="Q10" i="79"/>
  <c r="Q9" i="79"/>
  <c r="Q15" i="79"/>
  <c r="Q12" i="79"/>
  <c r="Q8" i="79"/>
  <c r="Q21" i="79" l="1"/>
  <c r="Q22" i="79"/>
  <c r="Q19" i="79"/>
  <c r="Q23" i="79"/>
  <c r="Q26" i="79" s="1"/>
  <c r="Q20" i="79"/>
  <c r="P16" i="79"/>
  <c r="C98" i="79" l="1"/>
  <c r="C99" i="79" s="1"/>
  <c r="Q99" i="79" s="1"/>
  <c r="Q50" i="79"/>
  <c r="C100" i="79" s="1"/>
  <c r="C101" i="79" s="1"/>
  <c r="Q101" i="79" s="1"/>
  <c r="Q7" i="79"/>
  <c r="Q6" i="79" s="1"/>
  <c r="Q35" i="79"/>
  <c r="J11" i="73"/>
  <c r="Q27" i="79"/>
  <c r="E10" i="73"/>
  <c r="Q28" i="79"/>
  <c r="E9" i="73"/>
  <c r="Q29" i="79"/>
  <c r="F11" i="73"/>
  <c r="C105" i="79" l="1"/>
  <c r="B13" i="73" l="1"/>
  <c r="Q86" i="79" s="1"/>
</calcChain>
</file>

<file path=xl/comments1.xml><?xml version="1.0" encoding="utf-8"?>
<comments xmlns="http://schemas.openxmlformats.org/spreadsheetml/2006/main">
  <authors>
    <author>作成者</author>
  </authors>
  <commentList>
    <comment ref="D36" authorId="0" shapeId="0">
      <text>
        <r>
          <rPr>
            <b/>
            <sz val="11"/>
            <color indexed="81"/>
            <rFont val="MS P ゴシック"/>
            <family val="3"/>
            <charset val="128"/>
          </rPr>
          <t>報告書の備考欄への記載が
不要の場合は、入力不要です。</t>
        </r>
      </text>
    </comment>
  </commentList>
</comments>
</file>

<file path=xl/comments2.xml><?xml version="1.0" encoding="utf-8"?>
<comments xmlns="http://schemas.openxmlformats.org/spreadsheetml/2006/main">
  <authors>
    <author>作成者</author>
  </authors>
  <commentList>
    <comment ref="D34" authorId="0" shapeId="0">
      <text>
        <r>
          <rPr>
            <b/>
            <sz val="11"/>
            <color indexed="81"/>
            <rFont val="MS P ゴシック"/>
            <family val="3"/>
            <charset val="128"/>
          </rPr>
          <t>証明書/報告書の備考欄への記載が
不要の場合は、入力不要です。</t>
        </r>
      </text>
    </comment>
  </commentList>
</comments>
</file>

<file path=xl/comments3.xml><?xml version="1.0" encoding="utf-8"?>
<comments xmlns="http://schemas.openxmlformats.org/spreadsheetml/2006/main">
  <authors>
    <author>作成者</author>
  </authors>
  <commentList>
    <comment ref="Q30" authorId="0" shapeId="0">
      <text>
        <r>
          <rPr>
            <b/>
            <sz val="9"/>
            <color indexed="81"/>
            <rFont val="ＭＳ Ｐゴシック"/>
            <family val="3"/>
            <charset val="128"/>
          </rPr>
          <t xml:space="preserve">メールアドレス組合す
</t>
        </r>
        <r>
          <rPr>
            <sz val="9"/>
            <color indexed="81"/>
            <rFont val="ＭＳ Ｐゴシック"/>
            <family val="3"/>
            <charset val="128"/>
          </rPr>
          <t xml:space="preserve">
</t>
        </r>
      </text>
    </comment>
  </commentList>
</comments>
</file>

<file path=xl/sharedStrings.xml><?xml version="1.0" encoding="utf-8"?>
<sst xmlns="http://schemas.openxmlformats.org/spreadsheetml/2006/main" count="1678" uniqueCount="783">
  <si>
    <t>部署</t>
    <rPh sb="0" eb="2">
      <t>ブショ</t>
    </rPh>
    <phoneticPr fontId="24"/>
  </si>
  <si>
    <t>電話番号</t>
    <rPh sb="0" eb="2">
      <t>デンワ</t>
    </rPh>
    <rPh sb="2" eb="4">
      <t>バンゴウ</t>
    </rPh>
    <phoneticPr fontId="24"/>
  </si>
  <si>
    <t>FAX番号</t>
    <rPh sb="3" eb="5">
      <t>バンゴウ</t>
    </rPh>
    <phoneticPr fontId="24"/>
  </si>
  <si>
    <t>携帯番号</t>
    <rPh sb="0" eb="2">
      <t>ケイタイ</t>
    </rPh>
    <rPh sb="2" eb="4">
      <t>バンゴウ</t>
    </rPh>
    <phoneticPr fontId="24"/>
  </si>
  <si>
    <t>報告書のお届け先</t>
    <rPh sb="0" eb="3">
      <t>ホウコクショ</t>
    </rPh>
    <rPh sb="5" eb="6">
      <t>トド</t>
    </rPh>
    <rPh sb="7" eb="8">
      <t>サキ</t>
    </rPh>
    <phoneticPr fontId="24"/>
  </si>
  <si>
    <t>【お客様基本情報】</t>
    <rPh sb="2" eb="4">
      <t>キャクサマ</t>
    </rPh>
    <rPh sb="4" eb="6">
      <t>キホン</t>
    </rPh>
    <rPh sb="6" eb="8">
      <t>ジョウホウ</t>
    </rPh>
    <phoneticPr fontId="24"/>
  </si>
  <si>
    <t>【ご依頼内容（共通事項）】</t>
    <rPh sb="2" eb="4">
      <t>イライ</t>
    </rPh>
    <rPh sb="4" eb="6">
      <t>ナイヨウ</t>
    </rPh>
    <rPh sb="7" eb="9">
      <t>キョウツウ</t>
    </rPh>
    <rPh sb="9" eb="11">
      <t>ジコウ</t>
    </rPh>
    <phoneticPr fontId="24"/>
  </si>
  <si>
    <t>都道府県市区町村</t>
    <rPh sb="0" eb="2">
      <t>トドウ</t>
    </rPh>
    <rPh sb="2" eb="4">
      <t>フケン</t>
    </rPh>
    <rPh sb="4" eb="6">
      <t>シク</t>
    </rPh>
    <rPh sb="6" eb="8">
      <t>チョウソン</t>
    </rPh>
    <phoneticPr fontId="24"/>
  </si>
  <si>
    <t>町域番地</t>
    <rPh sb="0" eb="1">
      <t>マチ</t>
    </rPh>
    <rPh sb="1" eb="2">
      <t>イキ</t>
    </rPh>
    <rPh sb="2" eb="4">
      <t>バンチ</t>
    </rPh>
    <phoneticPr fontId="24"/>
  </si>
  <si>
    <t>建物名以降</t>
    <rPh sb="0" eb="2">
      <t>タテモノ</t>
    </rPh>
    <rPh sb="2" eb="3">
      <t>メイ</t>
    </rPh>
    <rPh sb="3" eb="5">
      <t>イコウ</t>
    </rPh>
    <phoneticPr fontId="24"/>
  </si>
  <si>
    <t>建物名以降</t>
  </si>
  <si>
    <t>会社名</t>
  </si>
  <si>
    <t>部署</t>
  </si>
  <si>
    <t>郵便番号</t>
    <phoneticPr fontId="24"/>
  </si>
  <si>
    <t>ご依頼者</t>
    <rPh sb="1" eb="3">
      <t>イライ</t>
    </rPh>
    <rPh sb="3" eb="4">
      <t>シャ</t>
    </rPh>
    <phoneticPr fontId="24"/>
  </si>
  <si>
    <t>ご連絡先　　郵便番号</t>
    <rPh sb="1" eb="3">
      <t>レンラク</t>
    </rPh>
    <rPh sb="3" eb="4">
      <t>サキ</t>
    </rPh>
    <phoneticPr fontId="24"/>
  </si>
  <si>
    <t>試料のご返却</t>
    <rPh sb="0" eb="2">
      <t>シリョウ</t>
    </rPh>
    <rPh sb="4" eb="6">
      <t>ヘンキャク</t>
    </rPh>
    <phoneticPr fontId="24"/>
  </si>
  <si>
    <t>採取</t>
    <rPh sb="0" eb="2">
      <t>サイシュ</t>
    </rPh>
    <phoneticPr fontId="24"/>
  </si>
  <si>
    <t>営業担当</t>
    <rPh sb="0" eb="2">
      <t>エイギョウ</t>
    </rPh>
    <rPh sb="2" eb="4">
      <t>タントウ</t>
    </rPh>
    <phoneticPr fontId="24"/>
  </si>
  <si>
    <t>受注番号</t>
    <rPh sb="0" eb="2">
      <t>ジュチュウ</t>
    </rPh>
    <rPh sb="2" eb="4">
      <t>バンゴウ</t>
    </rPh>
    <phoneticPr fontId="24"/>
  </si>
  <si>
    <t>営業グループ</t>
    <rPh sb="0" eb="2">
      <t>エイギョウ</t>
    </rPh>
    <phoneticPr fontId="24"/>
  </si>
  <si>
    <t>担当者様の氏名</t>
    <rPh sb="0" eb="4">
      <t>タントウシャサマ</t>
    </rPh>
    <rPh sb="5" eb="7">
      <t>シメイ</t>
    </rPh>
    <phoneticPr fontId="24"/>
  </si>
  <si>
    <t>営業</t>
    <rPh sb="0" eb="2">
      <t>エイギョウ</t>
    </rPh>
    <phoneticPr fontId="24"/>
  </si>
  <si>
    <t>会社名</t>
    <rPh sb="0" eb="2">
      <t>カイシャ</t>
    </rPh>
    <rPh sb="2" eb="3">
      <t>メイ</t>
    </rPh>
    <phoneticPr fontId="24"/>
  </si>
  <si>
    <t>E-mail</t>
  </si>
  <si>
    <t>証明書・報告書の宛名</t>
    <rPh sb="0" eb="3">
      <t>ショウメイショ</t>
    </rPh>
    <phoneticPr fontId="24"/>
  </si>
  <si>
    <t>証明書・報告書の件名</t>
    <rPh sb="0" eb="3">
      <t>ショウメイショ</t>
    </rPh>
    <phoneticPr fontId="24"/>
  </si>
  <si>
    <t>証明書・報告書部数</t>
    <rPh sb="4" eb="7">
      <t>ホウコクショ</t>
    </rPh>
    <rPh sb="7" eb="9">
      <t>ブスウ</t>
    </rPh>
    <phoneticPr fontId="24"/>
  </si>
  <si>
    <t>採取場所</t>
    <rPh sb="0" eb="2">
      <t>サイシュ</t>
    </rPh>
    <rPh sb="2" eb="4">
      <t>バショ</t>
    </rPh>
    <phoneticPr fontId="24"/>
  </si>
  <si>
    <t>【試料種別の選択】</t>
    <rPh sb="1" eb="3">
      <t>シリョウ</t>
    </rPh>
    <rPh sb="3" eb="5">
      <t>シュベツ</t>
    </rPh>
    <rPh sb="6" eb="8">
      <t>センタク</t>
    </rPh>
    <phoneticPr fontId="24"/>
  </si>
  <si>
    <t>分析の対象</t>
    <rPh sb="0" eb="2">
      <t>ブンセキ</t>
    </rPh>
    <rPh sb="3" eb="5">
      <t>タイショウ</t>
    </rPh>
    <phoneticPr fontId="24"/>
  </si>
  <si>
    <t>持ち込み</t>
    <rPh sb="0" eb="1">
      <t>モ</t>
    </rPh>
    <rPh sb="2" eb="3">
      <t>コ</t>
    </rPh>
    <phoneticPr fontId="24"/>
  </si>
  <si>
    <t>送付先2</t>
    <rPh sb="0" eb="2">
      <t>ソウフ</t>
    </rPh>
    <rPh sb="2" eb="3">
      <t>サキ</t>
    </rPh>
    <phoneticPr fontId="24"/>
  </si>
  <si>
    <t>送付先3</t>
    <rPh sb="0" eb="2">
      <t>ソウフ</t>
    </rPh>
    <rPh sb="2" eb="3">
      <t>サキ</t>
    </rPh>
    <phoneticPr fontId="24"/>
  </si>
  <si>
    <t>メール速報送付先1（ご依頼者）</t>
    <rPh sb="3" eb="5">
      <t>ソクホウ</t>
    </rPh>
    <phoneticPr fontId="24"/>
  </si>
  <si>
    <t/>
  </si>
  <si>
    <t>ASM</t>
  </si>
  <si>
    <t>北関東 営業G</t>
  </si>
  <si>
    <t>西日本 営業G</t>
  </si>
  <si>
    <t>土壌プロセス 営業G</t>
  </si>
  <si>
    <t>土壌バリュー 営業G</t>
  </si>
  <si>
    <t>首都圏環境 営業G</t>
  </si>
  <si>
    <t>【試料発送先】</t>
    <rPh sb="1" eb="3">
      <t>シリョウ</t>
    </rPh>
    <rPh sb="3" eb="5">
      <t>ハッソウ</t>
    </rPh>
    <rPh sb="5" eb="6">
      <t>サキ</t>
    </rPh>
    <phoneticPr fontId="41"/>
  </si>
  <si>
    <t>月/日</t>
    <rPh sb="0" eb="1">
      <t>ツキ</t>
    </rPh>
    <rPh sb="2" eb="3">
      <t>ニチ</t>
    </rPh>
    <phoneticPr fontId="24"/>
  </si>
  <si>
    <t>試料
番号</t>
    <rPh sb="0" eb="2">
      <t>シリョウ</t>
    </rPh>
    <rPh sb="3" eb="5">
      <t>バンゴウ</t>
    </rPh>
    <phoneticPr fontId="24"/>
  </si>
  <si>
    <t>部</t>
    <rPh sb="0" eb="1">
      <t>ブ</t>
    </rPh>
    <phoneticPr fontId="42"/>
  </si>
  <si>
    <t>部数：</t>
    <rPh sb="0" eb="2">
      <t>ブスウ</t>
    </rPh>
    <phoneticPr fontId="42"/>
  </si>
  <si>
    <t>FAX/Email</t>
    <phoneticPr fontId="42"/>
  </si>
  <si>
    <t>TEL</t>
    <phoneticPr fontId="42"/>
  </si>
  <si>
    <t>【お問い合わせ】</t>
    <rPh sb="2" eb="3">
      <t>ト</t>
    </rPh>
    <rPh sb="4" eb="5">
      <t>ア</t>
    </rPh>
    <phoneticPr fontId="41"/>
  </si>
  <si>
    <r>
      <rPr>
        <sz val="20"/>
        <color theme="3" tint="0.39997558519241921"/>
        <rFont val="ＭＳ Ｐゴシック"/>
        <family val="3"/>
        <charset val="128"/>
        <scheme val="minor"/>
      </rPr>
      <t>●</t>
    </r>
    <r>
      <rPr>
        <sz val="20"/>
        <color theme="9" tint="-0.249977111117893"/>
        <rFont val="ＭＳ Ｐゴシック"/>
        <family val="3"/>
        <charset val="128"/>
        <scheme val="minor"/>
      </rPr>
      <t>●</t>
    </r>
    <r>
      <rPr>
        <sz val="20"/>
        <color theme="1"/>
        <rFont val="ＭＳ Ｐゴシック"/>
        <family val="2"/>
        <scheme val="minor"/>
      </rPr>
      <t>確認（基本情報）</t>
    </r>
    <r>
      <rPr>
        <sz val="20"/>
        <color theme="9" tint="-0.249977111117893"/>
        <rFont val="ＭＳ Ｐゴシック"/>
        <family val="3"/>
        <charset val="128"/>
        <scheme val="minor"/>
      </rPr>
      <t>●</t>
    </r>
    <r>
      <rPr>
        <sz val="20"/>
        <color theme="3" tint="0.39997558519241921"/>
        <rFont val="ＭＳ Ｐゴシック"/>
        <family val="3"/>
        <charset val="128"/>
        <scheme val="minor"/>
      </rPr>
      <t>●</t>
    </r>
    <rPh sb="2" eb="4">
      <t>カクニン</t>
    </rPh>
    <phoneticPr fontId="24"/>
  </si>
  <si>
    <t>Ｌｉｍｓ読み込み特別席</t>
    <rPh sb="8" eb="11">
      <t>トクベツセキ</t>
    </rPh>
    <phoneticPr fontId="24"/>
  </si>
  <si>
    <t>速報</t>
    <rPh sb="0" eb="2">
      <t>ソクホウ</t>
    </rPh>
    <phoneticPr fontId="24"/>
  </si>
  <si>
    <t>都道府県市区町村</t>
  </si>
  <si>
    <t>町域番地</t>
  </si>
  <si>
    <t>受取の方の氏名　</t>
  </si>
  <si>
    <r>
      <rPr>
        <sz val="20"/>
        <color theme="3" tint="0.39997558519241921"/>
        <rFont val="ＭＳ Ｐゴシック"/>
        <family val="3"/>
        <charset val="128"/>
        <scheme val="minor"/>
      </rPr>
      <t>●</t>
    </r>
    <r>
      <rPr>
        <sz val="20"/>
        <color theme="9" tint="-0.249977111117893"/>
        <rFont val="ＭＳ Ｐゴシック"/>
        <family val="3"/>
        <charset val="128"/>
        <scheme val="minor"/>
      </rPr>
      <t>●</t>
    </r>
    <r>
      <rPr>
        <b/>
        <sz val="20"/>
        <color theme="1"/>
        <rFont val="ＭＳ Ｐゴシック"/>
        <family val="3"/>
        <charset val="128"/>
        <scheme val="minor"/>
      </rPr>
      <t>確認（試料情報・分析項目）</t>
    </r>
    <r>
      <rPr>
        <sz val="20"/>
        <color theme="9" tint="-0.249977111117893"/>
        <rFont val="ＭＳ Ｐゴシック"/>
        <family val="3"/>
        <charset val="128"/>
        <scheme val="minor"/>
      </rPr>
      <t>●</t>
    </r>
    <r>
      <rPr>
        <sz val="20"/>
        <color theme="3" tint="0.39997558519241921"/>
        <rFont val="ＭＳ Ｐゴシック"/>
        <family val="3"/>
        <charset val="128"/>
        <scheme val="minor"/>
      </rPr>
      <t>●</t>
    </r>
    <rPh sb="2" eb="4">
      <t>カクニン</t>
    </rPh>
    <rPh sb="10" eb="12">
      <t>ブンセキ</t>
    </rPh>
    <rPh sb="12" eb="14">
      <t>コウモク</t>
    </rPh>
    <phoneticPr fontId="24"/>
  </si>
  <si>
    <t>試料番号</t>
    <rPh sb="0" eb="2">
      <t>シリョウ</t>
    </rPh>
    <rPh sb="2" eb="4">
      <t>バンゴウ</t>
    </rPh>
    <phoneticPr fontId="24"/>
  </si>
  <si>
    <t>採取日</t>
    <rPh sb="0" eb="2">
      <t>サイシュ</t>
    </rPh>
    <rPh sb="2" eb="3">
      <t>ビ</t>
    </rPh>
    <phoneticPr fontId="24"/>
  </si>
  <si>
    <t>月表示</t>
    <rPh sb="0" eb="1">
      <t>ツキ</t>
    </rPh>
    <rPh sb="1" eb="3">
      <t>ヒョウジ</t>
    </rPh>
    <phoneticPr fontId="24"/>
  </si>
  <si>
    <t>採取年</t>
    <rPh sb="0" eb="2">
      <t>サイシュ</t>
    </rPh>
    <rPh sb="2" eb="3">
      <t>ネン</t>
    </rPh>
    <phoneticPr fontId="24"/>
  </si>
  <si>
    <t>採取月</t>
    <rPh sb="0" eb="2">
      <t>サイシュ</t>
    </rPh>
    <rPh sb="2" eb="3">
      <t>ツキ</t>
    </rPh>
    <phoneticPr fontId="24"/>
  </si>
  <si>
    <t>試料名</t>
  </si>
  <si>
    <t>選択してください</t>
  </si>
  <si>
    <t>入力してください</t>
  </si>
  <si>
    <t>時刻</t>
    <phoneticPr fontId="24"/>
  </si>
  <si>
    <t>〒</t>
    <phoneticPr fontId="24"/>
  </si>
  <si>
    <t>都道府県市町村</t>
    <rPh sb="0" eb="4">
      <t>トドウフケン</t>
    </rPh>
    <rPh sb="4" eb="7">
      <t>シチョウソン</t>
    </rPh>
    <phoneticPr fontId="24"/>
  </si>
  <si>
    <t>番地</t>
    <rPh sb="0" eb="2">
      <t>バンチ</t>
    </rPh>
    <phoneticPr fontId="24"/>
  </si>
  <si>
    <t>報告書部数
その他 特記事項</t>
    <rPh sb="0" eb="3">
      <t>ホウコクショ</t>
    </rPh>
    <rPh sb="3" eb="5">
      <t>ブスウ</t>
    </rPh>
    <rPh sb="8" eb="9">
      <t>タ</t>
    </rPh>
    <rPh sb="10" eb="12">
      <t>トッキ</t>
    </rPh>
    <rPh sb="12" eb="14">
      <t>ジコウ</t>
    </rPh>
    <phoneticPr fontId="42"/>
  </si>
  <si>
    <t>開始</t>
    <rPh sb="0" eb="2">
      <t>カイシ</t>
    </rPh>
    <phoneticPr fontId="24"/>
  </si>
  <si>
    <t xml:space="preserve">ユーロフィン日本環境(株) </t>
    <phoneticPr fontId="24"/>
  </si>
  <si>
    <t>試料名</t>
    <rPh sb="0" eb="2">
      <t>シリョウ</t>
    </rPh>
    <rPh sb="2" eb="3">
      <t>メイ</t>
    </rPh>
    <phoneticPr fontId="24"/>
  </si>
  <si>
    <t>採取</t>
    <rPh sb="0" eb="2">
      <t>サイシュ</t>
    </rPh>
    <phoneticPr fontId="24"/>
  </si>
  <si>
    <t>採取場所 住所</t>
    <phoneticPr fontId="24"/>
  </si>
  <si>
    <t>【試料情報】</t>
    <rPh sb="1" eb="3">
      <t>シリョウ</t>
    </rPh>
    <rPh sb="3" eb="5">
      <t>ジョウホウ</t>
    </rPh>
    <phoneticPr fontId="41"/>
  </si>
  <si>
    <t>採取場所
(住所又は固有名称）</t>
    <rPh sb="8" eb="9">
      <t>マタ</t>
    </rPh>
    <rPh sb="10" eb="12">
      <t>コユウ</t>
    </rPh>
    <rPh sb="12" eb="14">
      <t>メイショウ</t>
    </rPh>
    <phoneticPr fontId="24"/>
  </si>
  <si>
    <t>所属</t>
    <rPh sb="0" eb="2">
      <t>ショゾク</t>
    </rPh>
    <phoneticPr fontId="24"/>
  </si>
  <si>
    <t>03-5661-8131</t>
  </si>
  <si>
    <t>jp01-info-tokyo@eurofins.com</t>
  </si>
  <si>
    <t xml:space="preserve">045-780-3848 </t>
  </si>
  <si>
    <t>jp01-sales2@eurofins.com</t>
  </si>
  <si>
    <t xml:space="preserve">0274-35-9002 </t>
  </si>
  <si>
    <t xml:space="preserve">06-6192-7500 </t>
  </si>
  <si>
    <t>jp01-info-osaka@eurofins.com</t>
  </si>
  <si>
    <t>▼選択する</t>
    <rPh sb="1" eb="3">
      <t>センタク</t>
    </rPh>
    <phoneticPr fontId="15"/>
  </si>
  <si>
    <t>官庁 営業G</t>
  </si>
  <si>
    <t>Tel</t>
    <phoneticPr fontId="24"/>
  </si>
  <si>
    <t>Email①</t>
    <phoneticPr fontId="24"/>
  </si>
  <si>
    <t>Fax</t>
    <phoneticPr fontId="24"/>
  </si>
  <si>
    <t>Email②</t>
    <phoneticPr fontId="24"/>
  </si>
  <si>
    <t>ASMEmail</t>
    <phoneticPr fontId="24"/>
  </si>
  <si>
    <t xml:space="preserve"> 　　　ユーロフィン日本環境(株)  環境ラボ</t>
    <rPh sb="10" eb="12">
      <t>ニホン</t>
    </rPh>
    <rPh sb="12" eb="14">
      <t>カンキョウ</t>
    </rPh>
    <rPh sb="14" eb="17">
      <t>カブ</t>
    </rPh>
    <rPh sb="19" eb="21">
      <t>カンキョウ</t>
    </rPh>
    <phoneticPr fontId="24"/>
  </si>
  <si>
    <t>排水</t>
  </si>
  <si>
    <t>土対法の地下水調査</t>
  </si>
  <si>
    <t>河川水・海水・地下水・井戸水</t>
  </si>
  <si>
    <t>一律排水基準　(42項目)</t>
    <rPh sb="0" eb="2">
      <t>イチリツ</t>
    </rPh>
    <phoneticPr fontId="16"/>
  </si>
  <si>
    <t>東京都23区下水排除基準（40項目）
＊ダイオキシン類、水温をのぞく</t>
    <rPh sb="15" eb="17">
      <t>コウモク</t>
    </rPh>
    <phoneticPr fontId="24"/>
  </si>
  <si>
    <t>公共用水域　環境基準（健康項目27項目）</t>
    <rPh sb="0" eb="3">
      <t>コウキョウヨウ</t>
    </rPh>
    <rPh sb="3" eb="5">
      <t>スイイキ</t>
    </rPh>
    <rPh sb="11" eb="13">
      <t>ケンコウ</t>
    </rPh>
    <rPh sb="13" eb="15">
      <t>コウモク</t>
    </rPh>
    <rPh sb="17" eb="19">
      <t>コウモク</t>
    </rPh>
    <phoneticPr fontId="16"/>
  </si>
  <si>
    <t>地下水　環境基準(28項目)</t>
    <rPh sb="0" eb="3">
      <t>チカスイ</t>
    </rPh>
    <rPh sb="4" eb="6">
      <t>カンキョウ</t>
    </rPh>
    <rPh sb="6" eb="8">
      <t>キジュン</t>
    </rPh>
    <rPh sb="11" eb="13">
      <t>コウモク</t>
    </rPh>
    <phoneticPr fontId="16"/>
  </si>
  <si>
    <t>第1種12項目</t>
    <rPh sb="0" eb="1">
      <t>ダイ</t>
    </rPh>
    <rPh sb="2" eb="3">
      <t>シュ</t>
    </rPh>
    <rPh sb="5" eb="7">
      <t>コウモク</t>
    </rPh>
    <phoneticPr fontId="15"/>
  </si>
  <si>
    <t>第3種5項目</t>
    <rPh sb="0" eb="1">
      <t>ダイ</t>
    </rPh>
    <rPh sb="2" eb="3">
      <t>シュ</t>
    </rPh>
    <rPh sb="4" eb="6">
      <t>コウモク</t>
    </rPh>
    <phoneticPr fontId="15"/>
  </si>
  <si>
    <t>第2種10項目(アルキル水銀含む)</t>
    <rPh sb="0" eb="1">
      <t>ダイ</t>
    </rPh>
    <rPh sb="2" eb="3">
      <t>シュ</t>
    </rPh>
    <rPh sb="5" eb="7">
      <t>コウモク</t>
    </rPh>
    <rPh sb="12" eb="14">
      <t>スイギン</t>
    </rPh>
    <rPh sb="14" eb="15">
      <t>フク</t>
    </rPh>
    <phoneticPr fontId="15"/>
  </si>
  <si>
    <t>飲料水11項目</t>
    <rPh sb="5" eb="7">
      <t>コウモク</t>
    </rPh>
    <phoneticPr fontId="15"/>
  </si>
  <si>
    <t>飲料水16項目</t>
    <rPh sb="5" eb="7">
      <t>コウモク</t>
    </rPh>
    <phoneticPr fontId="15"/>
  </si>
  <si>
    <t>飲料水消毒副生成物12項目</t>
    <rPh sb="3" eb="5">
      <t>ショウドク</t>
    </rPh>
    <rPh sb="5" eb="6">
      <t>フク</t>
    </rPh>
    <rPh sb="6" eb="9">
      <t>セイセイブツ</t>
    </rPh>
    <rPh sb="11" eb="13">
      <t>コウモク</t>
    </rPh>
    <phoneticPr fontId="15"/>
  </si>
  <si>
    <t>飲料水51全項目</t>
    <rPh sb="5" eb="6">
      <t>ゼン</t>
    </rPh>
    <rPh sb="6" eb="8">
      <t>コウモク</t>
    </rPh>
    <phoneticPr fontId="15"/>
  </si>
  <si>
    <t>冷却水15項目</t>
    <rPh sb="0" eb="3">
      <t>レイキャクスイ</t>
    </rPh>
    <rPh sb="5" eb="7">
      <t>コウモク</t>
    </rPh>
    <phoneticPr fontId="15"/>
  </si>
  <si>
    <t>浴槽水原水6項目</t>
    <rPh sb="0" eb="2">
      <t>ヨクソウ</t>
    </rPh>
    <rPh sb="2" eb="3">
      <t>スイ</t>
    </rPh>
    <rPh sb="3" eb="5">
      <t>ゲンスイ</t>
    </rPh>
    <rPh sb="6" eb="8">
      <t>コウモク</t>
    </rPh>
    <phoneticPr fontId="15"/>
  </si>
  <si>
    <t>浴槽水4項目</t>
    <rPh sb="0" eb="2">
      <t>ヨクソウ</t>
    </rPh>
    <rPh sb="2" eb="3">
      <t>スイ</t>
    </rPh>
    <rPh sb="4" eb="6">
      <t>コウモク</t>
    </rPh>
    <phoneticPr fontId="15"/>
  </si>
  <si>
    <t>建設発生土</t>
    <rPh sb="0" eb="2">
      <t>ケンセツ</t>
    </rPh>
    <rPh sb="2" eb="5">
      <t>ハッセイド</t>
    </rPh>
    <phoneticPr fontId="24"/>
  </si>
  <si>
    <t>試験項目1-37（ダイオキシン類除く）</t>
    <rPh sb="0" eb="2">
      <t>シケン</t>
    </rPh>
    <rPh sb="2" eb="4">
      <t>コウモク</t>
    </rPh>
    <rPh sb="15" eb="16">
      <t>ルイ</t>
    </rPh>
    <rPh sb="16" eb="17">
      <t>ノゾ</t>
    </rPh>
    <phoneticPr fontId="15"/>
  </si>
  <si>
    <t>プール水7項目</t>
    <rPh sb="5" eb="7">
      <t>コウモク</t>
    </rPh>
    <phoneticPr fontId="15"/>
  </si>
  <si>
    <t>東京港埠頭(新海面・中防外側・中防内側）</t>
    <phoneticPr fontId="24"/>
  </si>
  <si>
    <t>溶出試験1-34＋含有試験35-46(ダイオキシン類除く）</t>
    <rPh sb="0" eb="2">
      <t>ヨウシュツ</t>
    </rPh>
    <rPh sb="2" eb="4">
      <t>シケン</t>
    </rPh>
    <rPh sb="9" eb="11">
      <t>ガンユウ</t>
    </rPh>
    <rPh sb="11" eb="13">
      <t>シケン</t>
    </rPh>
    <rPh sb="26" eb="27">
      <t>ノゾ</t>
    </rPh>
    <phoneticPr fontId="15"/>
  </si>
  <si>
    <t>溶出試験1-34＋含有試験35-46(ダイオキシン類含む）</t>
    <rPh sb="0" eb="2">
      <t>ヨウシュツ</t>
    </rPh>
    <rPh sb="2" eb="4">
      <t>シケン</t>
    </rPh>
    <rPh sb="9" eb="11">
      <t>ガンユウ</t>
    </rPh>
    <rPh sb="11" eb="13">
      <t>シケン</t>
    </rPh>
    <rPh sb="26" eb="27">
      <t>フク</t>
    </rPh>
    <phoneticPr fontId="15"/>
  </si>
  <si>
    <t>試験項目1-37（ダイオキシン類含む）</t>
    <rPh sb="0" eb="2">
      <t>シケン</t>
    </rPh>
    <rPh sb="2" eb="4">
      <t>コウモク</t>
    </rPh>
    <rPh sb="15" eb="16">
      <t>ルイ</t>
    </rPh>
    <rPh sb="16" eb="17">
      <t>フク</t>
    </rPh>
    <phoneticPr fontId="15"/>
  </si>
  <si>
    <t>栃木残土</t>
    <rPh sb="0" eb="2">
      <t>トチギ</t>
    </rPh>
    <rPh sb="2" eb="4">
      <t>ザンド</t>
    </rPh>
    <phoneticPr fontId="24"/>
  </si>
  <si>
    <t>千葉残土</t>
    <phoneticPr fontId="24"/>
  </si>
  <si>
    <t>茨城残土</t>
    <rPh sb="0" eb="2">
      <t>イバラキ</t>
    </rPh>
    <rPh sb="2" eb="4">
      <t>ザンド</t>
    </rPh>
    <phoneticPr fontId="24"/>
  </si>
  <si>
    <t>和歌山残土</t>
    <rPh sb="0" eb="3">
      <t>ワカヤマ</t>
    </rPh>
    <rPh sb="3" eb="5">
      <t>ザンド</t>
    </rPh>
    <phoneticPr fontId="24"/>
  </si>
  <si>
    <t>溶出28</t>
    <rPh sb="0" eb="2">
      <t>ヨウシュツ</t>
    </rPh>
    <phoneticPr fontId="15"/>
  </si>
  <si>
    <t>東京都建設発生土再利用センター</t>
    <rPh sb="0" eb="3">
      <t>トウキョウト</t>
    </rPh>
    <rPh sb="3" eb="5">
      <t>ケンセツ</t>
    </rPh>
    <rPh sb="5" eb="8">
      <t>ハッセイド</t>
    </rPh>
    <rPh sb="8" eb="11">
      <t>サイリヨウ</t>
    </rPh>
    <phoneticPr fontId="24"/>
  </si>
  <si>
    <t>溶出28＋含有9</t>
    <rPh sb="0" eb="2">
      <t>ヨウシュツ</t>
    </rPh>
    <rPh sb="5" eb="7">
      <t>ガンユウ</t>
    </rPh>
    <phoneticPr fontId="24"/>
  </si>
  <si>
    <t>神奈川県残土</t>
    <rPh sb="0" eb="4">
      <t>カナガワケン</t>
    </rPh>
    <rPh sb="4" eb="6">
      <t>ザンド</t>
    </rPh>
    <phoneticPr fontId="24"/>
  </si>
  <si>
    <t>溶出28+農用地2</t>
    <rPh sb="0" eb="2">
      <t>ヨウシュツ</t>
    </rPh>
    <rPh sb="5" eb="8">
      <t>ノウヨウチ</t>
    </rPh>
    <phoneticPr fontId="15"/>
  </si>
  <si>
    <t>溶出28+農用地2+千葉pH(成田市佐倉市など)</t>
    <rPh sb="0" eb="2">
      <t>ヨウシュツ</t>
    </rPh>
    <rPh sb="5" eb="8">
      <t>ノウヨウチ</t>
    </rPh>
    <rPh sb="10" eb="12">
      <t>チバ</t>
    </rPh>
    <rPh sb="15" eb="17">
      <t>ナリタ</t>
    </rPh>
    <rPh sb="17" eb="18">
      <t>シ</t>
    </rPh>
    <rPh sb="18" eb="21">
      <t>サクラシ</t>
    </rPh>
    <phoneticPr fontId="15"/>
  </si>
  <si>
    <t>溶出28+農用地2+茨城pH</t>
    <rPh sb="0" eb="2">
      <t>ヨウシュツ</t>
    </rPh>
    <rPh sb="5" eb="8">
      <t>ノウヨウチ</t>
    </rPh>
    <rPh sb="10" eb="12">
      <t>イバラキ</t>
    </rPh>
    <phoneticPr fontId="15"/>
  </si>
  <si>
    <t>溶出28+農用地2+含有9</t>
    <phoneticPr fontId="24"/>
  </si>
  <si>
    <t>UCR</t>
    <phoneticPr fontId="24"/>
  </si>
  <si>
    <t>土対法の土壌調査</t>
    <rPh sb="0" eb="1">
      <t>ド</t>
    </rPh>
    <rPh sb="1" eb="2">
      <t>タイ</t>
    </rPh>
    <rPh sb="2" eb="3">
      <t>ホウ</t>
    </rPh>
    <rPh sb="4" eb="6">
      <t>ドジョウ</t>
    </rPh>
    <rPh sb="6" eb="8">
      <t>チョウサ</t>
    </rPh>
    <phoneticPr fontId="24"/>
  </si>
  <si>
    <t>自然由来全含有量</t>
    <rPh sb="0" eb="2">
      <t>シゼン</t>
    </rPh>
    <rPh sb="2" eb="4">
      <t>ユライ</t>
    </rPh>
    <rPh sb="4" eb="5">
      <t>ゼン</t>
    </rPh>
    <rPh sb="5" eb="7">
      <t>ガンユウ</t>
    </rPh>
    <rPh sb="7" eb="8">
      <t>リョウ</t>
    </rPh>
    <phoneticPr fontId="24"/>
  </si>
  <si>
    <t>13号重金属等8項目</t>
    <rPh sb="2" eb="3">
      <t>ゴウ</t>
    </rPh>
    <rPh sb="3" eb="6">
      <t>ジュウキンゾク</t>
    </rPh>
    <rPh sb="6" eb="7">
      <t>トウ</t>
    </rPh>
    <rPh sb="8" eb="10">
      <t>コウモク</t>
    </rPh>
    <phoneticPr fontId="15"/>
  </si>
  <si>
    <t>13号陸上埋立全25項目</t>
    <rPh sb="2" eb="3">
      <t>ゴウ</t>
    </rPh>
    <rPh sb="3" eb="5">
      <t>リクジョウ</t>
    </rPh>
    <rPh sb="5" eb="7">
      <t>ウメタテ</t>
    </rPh>
    <rPh sb="7" eb="8">
      <t>ゼン</t>
    </rPh>
    <rPh sb="10" eb="12">
      <t>コウモク</t>
    </rPh>
    <phoneticPr fontId="15"/>
  </si>
  <si>
    <t>環境水</t>
    <rPh sb="0" eb="2">
      <t>カンキョウ</t>
    </rPh>
    <rPh sb="2" eb="3">
      <t>スイ</t>
    </rPh>
    <phoneticPr fontId="24"/>
  </si>
  <si>
    <t>その他</t>
    <rPh sb="2" eb="3">
      <t>ホカ</t>
    </rPh>
    <phoneticPr fontId="24"/>
  </si>
  <si>
    <t>紙くず 、木くず、繊維くず、廃プラスチック類(含有量試験)</t>
    <phoneticPr fontId="24"/>
  </si>
  <si>
    <t>廃活性炭(含有量試験)</t>
    <rPh sb="0" eb="1">
      <t>ハイ</t>
    </rPh>
    <rPh sb="1" eb="4">
      <t>カッセイタン</t>
    </rPh>
    <rPh sb="5" eb="8">
      <t>ガンユウリョウ</t>
    </rPh>
    <rPh sb="8" eb="10">
      <t>シケン</t>
    </rPh>
    <phoneticPr fontId="24"/>
  </si>
  <si>
    <t>汚泥(含有量試験)</t>
    <rPh sb="0" eb="2">
      <t>オデイ</t>
    </rPh>
    <rPh sb="3" eb="8">
      <t>ガンユウリョウシケン</t>
    </rPh>
    <phoneticPr fontId="24"/>
  </si>
  <si>
    <t>廃プラスチック類(表面拭き取り試験)</t>
    <rPh sb="0" eb="1">
      <t>ハイ</t>
    </rPh>
    <rPh sb="7" eb="8">
      <t>ルイ</t>
    </rPh>
    <rPh sb="9" eb="11">
      <t>ヒョウメン</t>
    </rPh>
    <rPh sb="11" eb="12">
      <t>フ</t>
    </rPh>
    <rPh sb="13" eb="14">
      <t>ト</t>
    </rPh>
    <rPh sb="15" eb="17">
      <t>シケン</t>
    </rPh>
    <phoneticPr fontId="24"/>
  </si>
  <si>
    <t>金属くず(表面拭き取り試験)</t>
    <rPh sb="0" eb="2">
      <t>キンゾク</t>
    </rPh>
    <rPh sb="5" eb="7">
      <t>ヒョウメン</t>
    </rPh>
    <rPh sb="7" eb="8">
      <t>フ</t>
    </rPh>
    <rPh sb="9" eb="10">
      <t>ト</t>
    </rPh>
    <rPh sb="11" eb="13">
      <t>シケン</t>
    </rPh>
    <phoneticPr fontId="24"/>
  </si>
  <si>
    <t>金属くず(表面抽出試験)</t>
    <rPh sb="0" eb="2">
      <t>キンゾク</t>
    </rPh>
    <rPh sb="5" eb="7">
      <t>ヒョウメン</t>
    </rPh>
    <rPh sb="7" eb="9">
      <t>チュウシュツ</t>
    </rPh>
    <rPh sb="9" eb="11">
      <t>シケン</t>
    </rPh>
    <phoneticPr fontId="24"/>
  </si>
  <si>
    <t>コンクリートくず(表面抽出試験)</t>
    <rPh sb="9" eb="11">
      <t>ヒョウメン</t>
    </rPh>
    <rPh sb="11" eb="13">
      <t>チュウシュツ</t>
    </rPh>
    <rPh sb="13" eb="15">
      <t>シケン</t>
    </rPh>
    <phoneticPr fontId="24"/>
  </si>
  <si>
    <t>塗膜くず(含有量試験)</t>
    <rPh sb="0" eb="2">
      <t>トマク</t>
    </rPh>
    <rPh sb="5" eb="8">
      <t>ガンユウリョウ</t>
    </rPh>
    <rPh sb="8" eb="10">
      <t>シケン</t>
    </rPh>
    <phoneticPr fontId="24"/>
  </si>
  <si>
    <t>廃感圧紙(含有量試験)</t>
    <rPh sb="0" eb="1">
      <t>ハイ</t>
    </rPh>
    <rPh sb="1" eb="4">
      <t>カンアツシ</t>
    </rPh>
    <rPh sb="5" eb="8">
      <t>ガンユウリョウ</t>
    </rPh>
    <rPh sb="8" eb="10">
      <t>シケン</t>
    </rPh>
    <phoneticPr fontId="24"/>
  </si>
  <si>
    <t>廃シーリング材(含有量試験)</t>
    <rPh sb="0" eb="1">
      <t>ハイ</t>
    </rPh>
    <rPh sb="6" eb="7">
      <t>ザイ</t>
    </rPh>
    <rPh sb="8" eb="11">
      <t>ガンユウリョウ</t>
    </rPh>
    <rPh sb="11" eb="13">
      <t>シケン</t>
    </rPh>
    <phoneticPr fontId="24"/>
  </si>
  <si>
    <t>厚告192号</t>
    <rPh sb="0" eb="1">
      <t>アツシ</t>
    </rPh>
    <rPh sb="1" eb="2">
      <t>コク</t>
    </rPh>
    <rPh sb="5" eb="6">
      <t>ゴウ</t>
    </rPh>
    <phoneticPr fontId="24"/>
  </si>
  <si>
    <t>洗浄液試験法</t>
    <rPh sb="0" eb="2">
      <t>センジョウ</t>
    </rPh>
    <rPh sb="2" eb="3">
      <t>エキ</t>
    </rPh>
    <rPh sb="3" eb="5">
      <t>シケン</t>
    </rPh>
    <rPh sb="5" eb="6">
      <t>ホウ</t>
    </rPh>
    <phoneticPr fontId="24"/>
  </si>
  <si>
    <t>部材採取試験法</t>
    <rPh sb="0" eb="2">
      <t>ブザイ</t>
    </rPh>
    <rPh sb="2" eb="4">
      <t>サイシュ</t>
    </rPh>
    <rPh sb="4" eb="6">
      <t>シケン</t>
    </rPh>
    <rPh sb="6" eb="7">
      <t>ホウ</t>
    </rPh>
    <phoneticPr fontId="24"/>
  </si>
  <si>
    <t>絶縁油</t>
    <rPh sb="0" eb="2">
      <t>ゼツエン</t>
    </rPh>
    <rPh sb="2" eb="3">
      <t>アブラ</t>
    </rPh>
    <phoneticPr fontId="24"/>
  </si>
  <si>
    <t>ー別途PCB専用の明細書がありますのでそちらにご記入くださいー</t>
    <rPh sb="1" eb="3">
      <t>ベット</t>
    </rPh>
    <rPh sb="6" eb="8">
      <t>センヨウ</t>
    </rPh>
    <rPh sb="9" eb="12">
      <t>メイサイショ</t>
    </rPh>
    <rPh sb="24" eb="26">
      <t>キニュウ</t>
    </rPh>
    <phoneticPr fontId="24"/>
  </si>
  <si>
    <t>1種12項目</t>
    <rPh sb="1" eb="2">
      <t>シュ</t>
    </rPh>
    <rPh sb="4" eb="6">
      <t>コウモク</t>
    </rPh>
    <phoneticPr fontId="15"/>
  </si>
  <si>
    <t>3種5項目</t>
    <rPh sb="1" eb="2">
      <t>シュ</t>
    </rPh>
    <rPh sb="3" eb="5">
      <t>コウモク</t>
    </rPh>
    <phoneticPr fontId="24"/>
  </si>
  <si>
    <t>全27項目種(アルキル水銀含む)</t>
    <rPh sb="0" eb="1">
      <t>ゼン</t>
    </rPh>
    <rPh sb="3" eb="5">
      <t>コウモク</t>
    </rPh>
    <phoneticPr fontId="24"/>
  </si>
  <si>
    <t>全26項目種(アルキル水銀なし)</t>
    <rPh sb="0" eb="1">
      <t>ゼン</t>
    </rPh>
    <rPh sb="3" eb="5">
      <t>コウモク</t>
    </rPh>
    <phoneticPr fontId="24"/>
  </si>
  <si>
    <t>1.4ジオキサン</t>
    <phoneticPr fontId="24"/>
  </si>
  <si>
    <t>2種(アルキル水銀含む)10項目</t>
    <rPh sb="1" eb="2">
      <t>シュ</t>
    </rPh>
    <rPh sb="14" eb="16">
      <t>コウモク</t>
    </rPh>
    <phoneticPr fontId="24"/>
  </si>
  <si>
    <t>2種(アルキル水銀なし)9項目</t>
    <rPh sb="1" eb="2">
      <t>シュ</t>
    </rPh>
    <rPh sb="13" eb="15">
      <t>コウモク</t>
    </rPh>
    <phoneticPr fontId="24"/>
  </si>
  <si>
    <t>カドミウム</t>
    <phoneticPr fontId="24"/>
  </si>
  <si>
    <t>六価クロム</t>
    <rPh sb="0" eb="2">
      <t>ロッカ</t>
    </rPh>
    <phoneticPr fontId="24"/>
  </si>
  <si>
    <t>水銀</t>
    <rPh sb="0" eb="2">
      <t>スイギン</t>
    </rPh>
    <phoneticPr fontId="24"/>
  </si>
  <si>
    <t>セレン</t>
    <phoneticPr fontId="24"/>
  </si>
  <si>
    <t>鉛</t>
    <rPh sb="0" eb="1">
      <t>ナマリ</t>
    </rPh>
    <phoneticPr fontId="24"/>
  </si>
  <si>
    <t>砒素</t>
    <rPh sb="0" eb="2">
      <t>ヒソ</t>
    </rPh>
    <phoneticPr fontId="24"/>
  </si>
  <si>
    <t>ふっ素</t>
    <rPh sb="2" eb="3">
      <t>ソ</t>
    </rPh>
    <phoneticPr fontId="24"/>
  </si>
  <si>
    <t>ほう素</t>
    <rPh sb="2" eb="3">
      <t>ソ</t>
    </rPh>
    <phoneticPr fontId="24"/>
  </si>
  <si>
    <t>廃酸・廃アルカリ</t>
    <rPh sb="0" eb="1">
      <t>ハイ</t>
    </rPh>
    <rPh sb="1" eb="2">
      <t>サン</t>
    </rPh>
    <rPh sb="3" eb="4">
      <t>ハイ</t>
    </rPh>
    <phoneticPr fontId="24"/>
  </si>
  <si>
    <t>―フリー欄にご記載ください―</t>
    <rPh sb="4" eb="5">
      <t>ラン</t>
    </rPh>
    <rPh sb="7" eb="9">
      <t>キサイ</t>
    </rPh>
    <phoneticPr fontId="24"/>
  </si>
  <si>
    <t>―項目をフリー欄にご記載ください―</t>
    <rPh sb="1" eb="3">
      <t>コウモク</t>
    </rPh>
    <rPh sb="7" eb="8">
      <t>ラン</t>
    </rPh>
    <rPh sb="10" eb="12">
      <t>キサイ</t>
    </rPh>
    <phoneticPr fontId="24"/>
  </si>
  <si>
    <t>東京港水底土砂</t>
    <rPh sb="0" eb="2">
      <t>トウキョウ</t>
    </rPh>
    <rPh sb="2" eb="3">
      <t>コウ</t>
    </rPh>
    <rPh sb="3" eb="5">
      <t>スイテイ</t>
    </rPh>
    <rPh sb="5" eb="7">
      <t>ドシャ</t>
    </rPh>
    <phoneticPr fontId="24"/>
  </si>
  <si>
    <t>全41項目</t>
    <rPh sb="0" eb="1">
      <t>ゼン</t>
    </rPh>
    <rPh sb="3" eb="5">
      <t>コウモク</t>
    </rPh>
    <phoneticPr fontId="24"/>
  </si>
  <si>
    <t>大気</t>
  </si>
  <si>
    <t>作業環境</t>
  </si>
  <si>
    <t>土壌</t>
  </si>
  <si>
    <t>底質</t>
  </si>
  <si>
    <t>廃棄物</t>
    <rPh sb="0" eb="3">
      <t>ハイキブツ</t>
    </rPh>
    <phoneticPr fontId="24"/>
  </si>
  <si>
    <t>飲料水・浴槽水・プール水</t>
    <phoneticPr fontId="24"/>
  </si>
  <si>
    <t>―その他：フリー欄にご記載ください―</t>
    <rPh sb="3" eb="4">
      <t>タ</t>
    </rPh>
    <rPh sb="8" eb="9">
      <t>ラン</t>
    </rPh>
    <rPh sb="11" eb="13">
      <t>キサイ</t>
    </rPh>
    <phoneticPr fontId="15"/>
  </si>
  <si>
    <t>水質</t>
    <phoneticPr fontId="24"/>
  </si>
  <si>
    <t>廃棄物</t>
    <phoneticPr fontId="24"/>
  </si>
  <si>
    <t>PCB</t>
    <phoneticPr fontId="24"/>
  </si>
  <si>
    <t>ダイオキシン類</t>
    <phoneticPr fontId="24"/>
  </si>
  <si>
    <t>排出水</t>
    <rPh sb="1" eb="2">
      <t>シュツ</t>
    </rPh>
    <rPh sb="2" eb="3">
      <t>スイ</t>
    </rPh>
    <phoneticPr fontId="24"/>
  </si>
  <si>
    <t>ダイオキシン類その他分析</t>
    <rPh sb="6" eb="7">
      <t>ルイ</t>
    </rPh>
    <rPh sb="9" eb="10">
      <t>タ</t>
    </rPh>
    <rPh sb="10" eb="12">
      <t>ブンセキ</t>
    </rPh>
    <phoneticPr fontId="24"/>
  </si>
  <si>
    <t>低濃度PCB含有廃棄物に関する測定方法</t>
    <rPh sb="0" eb="3">
      <t>テイノウド</t>
    </rPh>
    <rPh sb="6" eb="8">
      <t>ガンユウ</t>
    </rPh>
    <rPh sb="8" eb="11">
      <t>ハイキブツ</t>
    </rPh>
    <rPh sb="12" eb="13">
      <t>カン</t>
    </rPh>
    <rPh sb="15" eb="17">
      <t>ソクテイ</t>
    </rPh>
    <rPh sb="17" eb="19">
      <t>ホウホウ</t>
    </rPh>
    <phoneticPr fontId="24"/>
  </si>
  <si>
    <t>拭き取り試験法</t>
    <rPh sb="0" eb="1">
      <t>フ</t>
    </rPh>
    <rPh sb="2" eb="3">
      <t>ト</t>
    </rPh>
    <rPh sb="4" eb="6">
      <t>シケン</t>
    </rPh>
    <rPh sb="6" eb="7">
      <t>ホウ</t>
    </rPh>
    <phoneticPr fontId="24"/>
  </si>
  <si>
    <t>分析項目一覧</t>
    <rPh sb="0" eb="2">
      <t>ブンセキ</t>
    </rPh>
    <rPh sb="2" eb="4">
      <t>コウモク</t>
    </rPh>
    <rPh sb="4" eb="6">
      <t>イチラン</t>
    </rPh>
    <phoneticPr fontId="24"/>
  </si>
  <si>
    <t>_18号溶出試験</t>
    <rPh sb="3" eb="4">
      <t>ゴウ</t>
    </rPh>
    <rPh sb="4" eb="6">
      <t>ヨウシュツ</t>
    </rPh>
    <rPh sb="6" eb="8">
      <t>シケン</t>
    </rPh>
    <phoneticPr fontId="24"/>
  </si>
  <si>
    <t>_19号含有試験</t>
    <rPh sb="3" eb="4">
      <t>ゴウ</t>
    </rPh>
    <rPh sb="4" eb="6">
      <t>ガンユウ</t>
    </rPh>
    <rPh sb="6" eb="8">
      <t>シケン</t>
    </rPh>
    <phoneticPr fontId="24"/>
  </si>
  <si>
    <t>2種9項目</t>
    <rPh sb="1" eb="2">
      <t>シュ</t>
    </rPh>
    <rPh sb="3" eb="5">
      <t>コウモク</t>
    </rPh>
    <phoneticPr fontId="24"/>
  </si>
  <si>
    <t>_13号陸上埋立</t>
    <rPh sb="3" eb="4">
      <t>ゴウ</t>
    </rPh>
    <rPh sb="4" eb="6">
      <t>リクジョウ</t>
    </rPh>
    <rPh sb="6" eb="8">
      <t>ウメタテ</t>
    </rPh>
    <phoneticPr fontId="15"/>
  </si>
  <si>
    <t>_14号海面埋立</t>
    <rPh sb="3" eb="4">
      <t>ゴウ</t>
    </rPh>
    <rPh sb="4" eb="6">
      <t>カイメン</t>
    </rPh>
    <rPh sb="6" eb="8">
      <t>ウメタテ</t>
    </rPh>
    <phoneticPr fontId="24"/>
  </si>
  <si>
    <t>_13号海洋投入_有機性汚泥</t>
    <rPh sb="3" eb="4">
      <t>ゴウ</t>
    </rPh>
    <rPh sb="4" eb="6">
      <t>カイヨウ</t>
    </rPh>
    <rPh sb="6" eb="8">
      <t>トウニュウ</t>
    </rPh>
    <phoneticPr fontId="24"/>
  </si>
  <si>
    <t>_13号海洋投入_廃酸・廃アルカリ</t>
    <rPh sb="9" eb="10">
      <t>ハイ</t>
    </rPh>
    <rPh sb="10" eb="11">
      <t>サン</t>
    </rPh>
    <rPh sb="12" eb="13">
      <t>ハイ</t>
    </rPh>
    <phoneticPr fontId="24"/>
  </si>
  <si>
    <t>_13号海洋投入_非水溶性無機性汚泥</t>
    <rPh sb="9" eb="10">
      <t>ヒ</t>
    </rPh>
    <rPh sb="10" eb="13">
      <t>スイヨウセイ</t>
    </rPh>
    <rPh sb="13" eb="15">
      <t>ムキ</t>
    </rPh>
    <rPh sb="15" eb="16">
      <t>セイ</t>
    </rPh>
    <rPh sb="16" eb="18">
      <t>オデイ</t>
    </rPh>
    <phoneticPr fontId="24"/>
  </si>
  <si>
    <t>予定搬出先をフリー欄に記載ください</t>
    <rPh sb="0" eb="2">
      <t>ヨテイ</t>
    </rPh>
    <rPh sb="2" eb="4">
      <t>ハンシュツ</t>
    </rPh>
    <rPh sb="4" eb="5">
      <t>サキ</t>
    </rPh>
    <rPh sb="9" eb="10">
      <t>ラン</t>
    </rPh>
    <rPh sb="11" eb="13">
      <t>キサイ</t>
    </rPh>
    <phoneticPr fontId="24"/>
  </si>
  <si>
    <t>―その他：フリー欄にご記載ください―</t>
    <phoneticPr fontId="24"/>
  </si>
  <si>
    <t>横浜港埠頭</t>
    <phoneticPr fontId="24"/>
  </si>
  <si>
    <t>お客様
管理番号
(任意)</t>
    <rPh sb="1" eb="3">
      <t>キャクサマ</t>
    </rPh>
    <rPh sb="4" eb="6">
      <t>カンリ</t>
    </rPh>
    <rPh sb="6" eb="8">
      <t>バンゴウ</t>
    </rPh>
    <rPh sb="10" eb="12">
      <t>ニンイ</t>
    </rPh>
    <phoneticPr fontId="24"/>
  </si>
  <si>
    <t>搬入方法</t>
  </si>
  <si>
    <t>写真撮影</t>
    <rPh sb="0" eb="2">
      <t>シャシン</t>
    </rPh>
    <rPh sb="2" eb="4">
      <t>サツエイ</t>
    </rPh>
    <phoneticPr fontId="14"/>
  </si>
  <si>
    <t>担当者</t>
    <rPh sb="0" eb="3">
      <t>タントウシャ</t>
    </rPh>
    <phoneticPr fontId="42"/>
  </si>
  <si>
    <t>連絡先（電話）</t>
    <rPh sb="0" eb="3">
      <t>レンラクサキ</t>
    </rPh>
    <rPh sb="4" eb="6">
      <t>デンワ</t>
    </rPh>
    <phoneticPr fontId="42"/>
  </si>
  <si>
    <t>証明書/報告書納期発行部数（部）</t>
    <rPh sb="0" eb="3">
      <t>ショウメイショ</t>
    </rPh>
    <rPh sb="4" eb="7">
      <t>ホウコクショ</t>
    </rPh>
    <rPh sb="7" eb="9">
      <t>ノウキ</t>
    </rPh>
    <rPh sb="9" eb="11">
      <t>ハッコウ</t>
    </rPh>
    <rPh sb="11" eb="13">
      <t>ブスウ</t>
    </rPh>
    <rPh sb="14" eb="15">
      <t>ブ</t>
    </rPh>
    <phoneticPr fontId="42"/>
  </si>
  <si>
    <t>速報メールあて先2（メールアドレス）</t>
    <rPh sb="0" eb="2">
      <t>ソクホウ</t>
    </rPh>
    <rPh sb="7" eb="8">
      <t>サキ</t>
    </rPh>
    <phoneticPr fontId="42"/>
  </si>
  <si>
    <t>速報メールあて先3（メールアドレス）</t>
    <rPh sb="0" eb="2">
      <t>ソクホウ</t>
    </rPh>
    <rPh sb="7" eb="8">
      <t>サキ</t>
    </rPh>
    <phoneticPr fontId="42"/>
  </si>
  <si>
    <t>通常納期</t>
    <rPh sb="0" eb="2">
      <t>ツウジョウ</t>
    </rPh>
    <rPh sb="2" eb="4">
      <t>ノウキ</t>
    </rPh>
    <phoneticPr fontId="24"/>
  </si>
  <si>
    <t>月末まとめて発送</t>
    <rPh sb="0" eb="2">
      <t>ゲツマツ</t>
    </rPh>
    <rPh sb="6" eb="8">
      <t>ハッソウ</t>
    </rPh>
    <phoneticPr fontId="14"/>
  </si>
  <si>
    <t>証明書/報告書発送方法</t>
    <rPh sb="0" eb="3">
      <t>ショウメイショ</t>
    </rPh>
    <rPh sb="4" eb="7">
      <t>ホウコクショ</t>
    </rPh>
    <rPh sb="7" eb="9">
      <t>ハッソウ</t>
    </rPh>
    <rPh sb="9" eb="11">
      <t>ホウホウ</t>
    </rPh>
    <phoneticPr fontId="42"/>
  </si>
  <si>
    <t>ありなし</t>
    <phoneticPr fontId="42"/>
  </si>
  <si>
    <t>分析記録提出</t>
    <rPh sb="0" eb="2">
      <t>ブンセキ</t>
    </rPh>
    <rPh sb="2" eb="4">
      <t>キロク</t>
    </rPh>
    <rPh sb="4" eb="6">
      <t>テイシュツ</t>
    </rPh>
    <phoneticPr fontId="42"/>
  </si>
  <si>
    <t>分析方法</t>
    <rPh sb="0" eb="2">
      <t>ブンセキ</t>
    </rPh>
    <rPh sb="2" eb="4">
      <t>ホウホウ</t>
    </rPh>
    <phoneticPr fontId="24"/>
  </si>
  <si>
    <t>分析項目【１】</t>
    <phoneticPr fontId="24"/>
  </si>
  <si>
    <t>分析項目【２】</t>
    <phoneticPr fontId="24"/>
  </si>
  <si>
    <t>ユーロフィン受付係各位%0a%0a添付の通り分析依頼します。</t>
    <phoneticPr fontId="24"/>
  </si>
  <si>
    <t>分析項目【３】</t>
    <phoneticPr fontId="24"/>
  </si>
  <si>
    <t>分析項目【自由記載】</t>
    <rPh sb="5" eb="7">
      <t>ジユウ</t>
    </rPh>
    <rPh sb="7" eb="9">
      <t>キサイ</t>
    </rPh>
    <phoneticPr fontId="24"/>
  </si>
  <si>
    <t>注文書</t>
    <rPh sb="0" eb="3">
      <t>チュウモンショ</t>
    </rPh>
    <phoneticPr fontId="41"/>
  </si>
  <si>
    <t>報告書納期</t>
    <rPh sb="0" eb="3">
      <t>ホウコクショ</t>
    </rPh>
    <rPh sb="3" eb="5">
      <t>ノウキ</t>
    </rPh>
    <phoneticPr fontId="24"/>
  </si>
  <si>
    <t>tel</t>
  </si>
  <si>
    <t>Email</t>
  </si>
  <si>
    <t>Fax</t>
  </si>
  <si>
    <t>ASM　Email</t>
  </si>
  <si>
    <t>045-780-3851</t>
  </si>
  <si>
    <t>jp01-info-yokohama@eurofins.com</t>
  </si>
  <si>
    <t>045-780-3849</t>
  </si>
  <si>
    <t>03-5661-8132</t>
  </si>
  <si>
    <t>jp-nk-asm1@eurofins.com</t>
  </si>
  <si>
    <t>03-5661-8133</t>
  </si>
  <si>
    <t>jp01-sales3@eurofins.com</t>
  </si>
  <si>
    <t>03-5661-8134</t>
  </si>
  <si>
    <t>jp-nk-asm3@eurofins.com</t>
  </si>
  <si>
    <t>045-790-1285</t>
  </si>
  <si>
    <t>jp-nk-asm2@eurofins.com</t>
  </si>
  <si>
    <t>0274-35-9011</t>
  </si>
  <si>
    <t>jp-nk-asm4@eurofins.com</t>
  </si>
  <si>
    <t>06-6192-7501</t>
  </si>
  <si>
    <t>jp-nk-asm5@eurofins.com</t>
  </si>
  <si>
    <t>営業問合せ</t>
    <rPh sb="0" eb="2">
      <t>エイギョウ</t>
    </rPh>
    <rPh sb="2" eb="4">
      <t>トイアワ</t>
    </rPh>
    <phoneticPr fontId="24"/>
  </si>
  <si>
    <t>容器のご返却</t>
    <rPh sb="0" eb="2">
      <t>ヨウキ</t>
    </rPh>
    <rPh sb="4" eb="6">
      <t>ヘンキャク</t>
    </rPh>
    <phoneticPr fontId="24"/>
  </si>
  <si>
    <t>請求書のお届け先</t>
    <rPh sb="0" eb="3">
      <t>セイキュウショ</t>
    </rPh>
    <rPh sb="5" eb="6">
      <t>トド</t>
    </rPh>
    <rPh sb="7" eb="8">
      <t>サキ</t>
    </rPh>
    <phoneticPr fontId="24"/>
  </si>
  <si>
    <t>ご担当者（会社名）</t>
  </si>
  <si>
    <t>ご担当者（部署名）</t>
  </si>
  <si>
    <t>ご担当者（氏名）</t>
  </si>
  <si>
    <t>ご担当者住所（郵便番号）</t>
  </si>
  <si>
    <t>ご担当者住所（県/市町村名）</t>
  </si>
  <si>
    <t>ご担当者住所（町域/番地等）</t>
  </si>
  <si>
    <t>ご担当者住所（建物名）</t>
  </si>
  <si>
    <t>お問い合わせ先</t>
    <phoneticPr fontId="42"/>
  </si>
  <si>
    <t>速報納期</t>
    <rPh sb="0" eb="2">
      <t>ソクホウ</t>
    </rPh>
    <rPh sb="2" eb="4">
      <t>ノウキ</t>
    </rPh>
    <phoneticPr fontId="24"/>
  </si>
  <si>
    <t>業務完了時まとめて発送</t>
    <rPh sb="9" eb="11">
      <t>ハッソウ</t>
    </rPh>
    <phoneticPr fontId="24"/>
  </si>
  <si>
    <t>請求書お客様管理番号</t>
    <rPh sb="0" eb="3">
      <t>セイキュウショ</t>
    </rPh>
    <rPh sb="4" eb="6">
      <t>キャクサマ</t>
    </rPh>
    <rPh sb="6" eb="8">
      <t>カンリ</t>
    </rPh>
    <rPh sb="8" eb="10">
      <t>バンゴウ</t>
    </rPh>
    <phoneticPr fontId="24"/>
  </si>
  <si>
    <t>お客様
管理番号
(任意)</t>
  </si>
  <si>
    <t>―その他：フリー欄にご記載ください―</t>
    <phoneticPr fontId="24"/>
  </si>
  <si>
    <t>全項目</t>
    <rPh sb="0" eb="1">
      <t>ゼン</t>
    </rPh>
    <rPh sb="1" eb="3">
      <t>コウモク</t>
    </rPh>
    <phoneticPr fontId="24"/>
  </si>
  <si>
    <t>都度発送（発行日から2～3日後）</t>
    <rPh sb="0" eb="2">
      <t>ツド</t>
    </rPh>
    <rPh sb="2" eb="4">
      <t>ハッソウ</t>
    </rPh>
    <rPh sb="5" eb="7">
      <t>ハッコウ</t>
    </rPh>
    <rPh sb="7" eb="8">
      <t>ビ</t>
    </rPh>
    <phoneticPr fontId="14"/>
  </si>
  <si>
    <t>採取者名</t>
  </si>
  <si>
    <t>速報納期</t>
  </si>
  <si>
    <t>証明書/報告書発行日</t>
  </si>
  <si>
    <t>試料の保管期間</t>
  </si>
  <si>
    <t>試料の返却</t>
  </si>
  <si>
    <t>写真撮影</t>
  </si>
  <si>
    <t>分析記録提出</t>
  </si>
  <si>
    <t>試料到着予定日</t>
  </si>
  <si>
    <t>精度管理データの提出</t>
  </si>
  <si>
    <t>精度管理データの提出</t>
    <rPh sb="0" eb="2">
      <t>セイド</t>
    </rPh>
    <rPh sb="2" eb="4">
      <t>カンリ</t>
    </rPh>
    <rPh sb="8" eb="10">
      <t>テイシュツ</t>
    </rPh>
    <phoneticPr fontId="24"/>
  </si>
  <si>
    <t>分析記録の提出</t>
    <rPh sb="0" eb="2">
      <t>ブンセキ</t>
    </rPh>
    <rPh sb="2" eb="4">
      <t>キロク</t>
    </rPh>
    <rPh sb="5" eb="7">
      <t>テイシュツ</t>
    </rPh>
    <phoneticPr fontId="42"/>
  </si>
  <si>
    <t>ラボ向け</t>
    <rPh sb="2" eb="3">
      <t>ム</t>
    </rPh>
    <phoneticPr fontId="24"/>
  </si>
  <si>
    <t>営業向け</t>
    <rPh sb="0" eb="2">
      <t>エイギョウ</t>
    </rPh>
    <rPh sb="2" eb="3">
      <t>ム</t>
    </rPh>
    <phoneticPr fontId="24"/>
  </si>
  <si>
    <t>ASM向け1</t>
    <rPh sb="3" eb="4">
      <t>ム</t>
    </rPh>
    <phoneticPr fontId="24"/>
  </si>
  <si>
    <t>ASM2</t>
    <phoneticPr fontId="24"/>
  </si>
  <si>
    <t>地下浸透基準</t>
    <rPh sb="0" eb="2">
      <t>チカ</t>
    </rPh>
    <rPh sb="2" eb="4">
      <t>シントウ</t>
    </rPh>
    <rPh sb="4" eb="6">
      <t>キジュン</t>
    </rPh>
    <phoneticPr fontId="24"/>
  </si>
  <si>
    <t>公共用水域　環境基準（生活環境項目）(河川)</t>
    <rPh sb="0" eb="3">
      <t>コウキョウヨウ</t>
    </rPh>
    <rPh sb="3" eb="5">
      <t>スイイキ</t>
    </rPh>
    <rPh sb="11" eb="13">
      <t>セイカツ</t>
    </rPh>
    <rPh sb="13" eb="15">
      <t>カンキョウ</t>
    </rPh>
    <rPh sb="15" eb="17">
      <t>コウモク</t>
    </rPh>
    <rPh sb="19" eb="21">
      <t>カセン</t>
    </rPh>
    <phoneticPr fontId="16"/>
  </si>
  <si>
    <t>公共用水域　環境基準（生活環境項目）(湖沼)</t>
    <rPh sb="0" eb="3">
      <t>コウキョウヨウ</t>
    </rPh>
    <rPh sb="3" eb="5">
      <t>スイイキ</t>
    </rPh>
    <rPh sb="11" eb="13">
      <t>セイカツ</t>
    </rPh>
    <rPh sb="13" eb="15">
      <t>カンキョウ</t>
    </rPh>
    <rPh sb="15" eb="17">
      <t>コウモク</t>
    </rPh>
    <rPh sb="19" eb="21">
      <t>コショウ</t>
    </rPh>
    <phoneticPr fontId="16"/>
  </si>
  <si>
    <t>公共用水域　環境基準（生活環境項目）(海域)</t>
    <rPh sb="0" eb="3">
      <t>コウキョウヨウ</t>
    </rPh>
    <rPh sb="3" eb="5">
      <t>スイイキ</t>
    </rPh>
    <rPh sb="11" eb="13">
      <t>セイカツ</t>
    </rPh>
    <rPh sb="13" eb="15">
      <t>カンキョウ</t>
    </rPh>
    <rPh sb="15" eb="17">
      <t>コウモク</t>
    </rPh>
    <rPh sb="19" eb="21">
      <t>カイイキ</t>
    </rPh>
    <phoneticPr fontId="16"/>
  </si>
  <si>
    <t>速報メールあて先1（メールアドレスまたはFAX）</t>
    <rPh sb="0" eb="2">
      <t>ソクホウ</t>
    </rPh>
    <rPh sb="7" eb="8">
      <t>サキ</t>
    </rPh>
    <phoneticPr fontId="42"/>
  </si>
  <si>
    <t>土壌環境基準</t>
    <rPh sb="0" eb="2">
      <t>ドジョウ</t>
    </rPh>
    <rPh sb="2" eb="4">
      <t>カンキョウ</t>
    </rPh>
    <rPh sb="4" eb="6">
      <t>キジュン</t>
    </rPh>
    <phoneticPr fontId="24"/>
  </si>
  <si>
    <t>溶出28＋農用地2</t>
    <rPh sb="0" eb="2">
      <t>ヨウシュツ</t>
    </rPh>
    <rPh sb="5" eb="8">
      <t>ノウヨウチ</t>
    </rPh>
    <phoneticPr fontId="24"/>
  </si>
  <si>
    <t>溶出28</t>
    <phoneticPr fontId="15"/>
  </si>
  <si>
    <t>―その他：フリー欄にご記載ください―</t>
    <phoneticPr fontId="24"/>
  </si>
  <si>
    <t>溶出量</t>
    <rPh sb="0" eb="2">
      <t>ヨウシュツ</t>
    </rPh>
    <rPh sb="2" eb="3">
      <t>リョウ</t>
    </rPh>
    <phoneticPr fontId="24"/>
  </si>
  <si>
    <t>排ガス</t>
    <phoneticPr fontId="24"/>
  </si>
  <si>
    <t>灰・汚泥・廃棄物</t>
    <rPh sb="0" eb="1">
      <t>ハイ</t>
    </rPh>
    <phoneticPr fontId="24"/>
  </si>
  <si>
    <t>汚泥</t>
    <rPh sb="0" eb="2">
      <t>オデイ</t>
    </rPh>
    <phoneticPr fontId="24"/>
  </si>
  <si>
    <t>灰</t>
    <rPh sb="0" eb="1">
      <t>ハイ</t>
    </rPh>
    <phoneticPr fontId="24"/>
  </si>
  <si>
    <t>ガス状・粒子状　合算ーガス量確認のためサンプリング野帳のご提示をお願いします―</t>
    <rPh sb="2" eb="3">
      <t>ジョウ</t>
    </rPh>
    <rPh sb="4" eb="7">
      <t>リュウシジョウ</t>
    </rPh>
    <rPh sb="8" eb="10">
      <t>ガッサン</t>
    </rPh>
    <phoneticPr fontId="24"/>
  </si>
  <si>
    <t>ガス量・粒子状　分離分析ーガス量確認のためサンプリング野帳のご提示をお願いします―</t>
    <rPh sb="2" eb="3">
      <t>リョウ</t>
    </rPh>
    <rPh sb="4" eb="7">
      <t>リュウシジョウ</t>
    </rPh>
    <rPh sb="8" eb="10">
      <t>ブンリ</t>
    </rPh>
    <rPh sb="10" eb="12">
      <t>ブンセキ</t>
    </rPh>
    <phoneticPr fontId="24"/>
  </si>
  <si>
    <t>ーサンプリング野帳のご提示をお願いします―</t>
    <rPh sb="7" eb="9">
      <t>ヤチョウ</t>
    </rPh>
    <rPh sb="11" eb="13">
      <t>テイジ</t>
    </rPh>
    <rPh sb="15" eb="16">
      <t>ネガ</t>
    </rPh>
    <phoneticPr fontId="24"/>
  </si>
  <si>
    <t>含有量ーサンプリング野帳のご提示をお願いします―</t>
    <rPh sb="0" eb="3">
      <t>ガンユウリョウ</t>
    </rPh>
    <phoneticPr fontId="24"/>
  </si>
  <si>
    <t>含有量ーサンプリング野帳のご提示をお願いします―</t>
    <rPh sb="0" eb="3">
      <t>ガンユウリョウ</t>
    </rPh>
    <phoneticPr fontId="24"/>
  </si>
  <si>
    <t>ーサンプリング野帳のご提示をお願いします――</t>
    <phoneticPr fontId="24"/>
  </si>
  <si>
    <t>採取年月日</t>
    <rPh sb="0" eb="2">
      <t>サイシュ</t>
    </rPh>
    <rPh sb="2" eb="5">
      <t>ネンガッピ</t>
    </rPh>
    <phoneticPr fontId="42"/>
  </si>
  <si>
    <t>機器名</t>
  </si>
  <si>
    <t>定格容量</t>
  </si>
  <si>
    <t>単位</t>
  </si>
  <si>
    <t>単位</t>
    <phoneticPr fontId="24"/>
  </si>
  <si>
    <t>型式</t>
  </si>
  <si>
    <t>製造日</t>
  </si>
  <si>
    <t>製造者</t>
    <phoneticPr fontId="24"/>
  </si>
  <si>
    <t>採取場所（住所又は固有名称）</t>
  </si>
  <si>
    <t>kVA</t>
  </si>
  <si>
    <t>年</t>
    <rPh sb="0" eb="1">
      <t>ネン</t>
    </rPh>
    <phoneticPr fontId="13"/>
  </si>
  <si>
    <t>月</t>
    <phoneticPr fontId="24"/>
  </si>
  <si>
    <t>機器名</t>
    <rPh sb="0" eb="2">
      <t>キキ</t>
    </rPh>
    <rPh sb="2" eb="3">
      <t>メイ</t>
    </rPh>
    <phoneticPr fontId="24"/>
  </si>
  <si>
    <t>単相変圧器</t>
    <rPh sb="0" eb="2">
      <t>タンソウ</t>
    </rPh>
    <rPh sb="2" eb="4">
      <t>ヘンアツ</t>
    </rPh>
    <rPh sb="4" eb="5">
      <t>キ</t>
    </rPh>
    <phoneticPr fontId="13"/>
  </si>
  <si>
    <t>三相変圧器</t>
    <rPh sb="0" eb="1">
      <t>サン</t>
    </rPh>
    <rPh sb="1" eb="2">
      <t>ソウ</t>
    </rPh>
    <rPh sb="2" eb="4">
      <t>ヘンアツ</t>
    </rPh>
    <rPh sb="4" eb="5">
      <t>キ</t>
    </rPh>
    <phoneticPr fontId="13"/>
  </si>
  <si>
    <t>高圧進相コンデンサ</t>
    <rPh sb="0" eb="2">
      <t>コウアツ</t>
    </rPh>
    <rPh sb="2" eb="3">
      <t>シン</t>
    </rPh>
    <rPh sb="3" eb="4">
      <t>ソウ</t>
    </rPh>
    <phoneticPr fontId="13"/>
  </si>
  <si>
    <t>計器用変成器</t>
  </si>
  <si>
    <t>リアクトル</t>
  </si>
  <si>
    <t>放電コイル</t>
  </si>
  <si>
    <t>ブッシング</t>
  </si>
  <si>
    <t>油入開閉器</t>
    <rPh sb="0" eb="1">
      <t>アブラ</t>
    </rPh>
    <rPh sb="1" eb="2">
      <t>イ</t>
    </rPh>
    <rPh sb="2" eb="5">
      <t>カイヘイキ</t>
    </rPh>
    <phoneticPr fontId="13"/>
  </si>
  <si>
    <t>遮断機</t>
    <rPh sb="0" eb="3">
      <t>シャダンキ</t>
    </rPh>
    <phoneticPr fontId="13"/>
  </si>
  <si>
    <t>その他（直接入力ください）</t>
    <rPh sb="2" eb="3">
      <t>タ</t>
    </rPh>
    <rPh sb="4" eb="6">
      <t>チョクセツ</t>
    </rPh>
    <rPh sb="6" eb="8">
      <t>ニュウリョク</t>
    </rPh>
    <phoneticPr fontId="13"/>
  </si>
  <si>
    <t>μF</t>
  </si>
  <si>
    <t>A</t>
  </si>
  <si>
    <t>昭和</t>
    <rPh sb="0" eb="2">
      <t>ショウワ</t>
    </rPh>
    <phoneticPr fontId="13"/>
  </si>
  <si>
    <t>西暦</t>
    <rPh sb="0" eb="2">
      <t>セイレキ</t>
    </rPh>
    <phoneticPr fontId="13"/>
  </si>
  <si>
    <t>歴</t>
    <rPh sb="0" eb="1">
      <t>レキ</t>
    </rPh>
    <phoneticPr fontId="24"/>
  </si>
  <si>
    <t>愛知電機株式会社</t>
    <rPh sb="0" eb="2">
      <t>アイチ</t>
    </rPh>
    <rPh sb="2" eb="4">
      <t>デンキ</t>
    </rPh>
    <rPh sb="4" eb="6">
      <t>カブシキ</t>
    </rPh>
    <rPh sb="6" eb="8">
      <t>カイシャ</t>
    </rPh>
    <phoneticPr fontId="13"/>
  </si>
  <si>
    <t>株式会社愛知電機工作所</t>
  </si>
  <si>
    <t>大阪変圧器株式会社</t>
  </si>
  <si>
    <t>株式会社関西二井製作所</t>
  </si>
  <si>
    <t>株式会社指月電機製作所</t>
  </si>
  <si>
    <t>株式会社高岳製作所</t>
  </si>
  <si>
    <t>株式会社ダイヘン</t>
    <rPh sb="0" eb="2">
      <t>カブシキ</t>
    </rPh>
    <rPh sb="2" eb="4">
      <t>カイシャ</t>
    </rPh>
    <phoneticPr fontId="13"/>
  </si>
  <si>
    <t>中国電機製造株式会社</t>
  </si>
  <si>
    <t>株式会社帝国コンデンサ製作所</t>
    <rPh sb="0" eb="2">
      <t>カブシキ</t>
    </rPh>
    <rPh sb="2" eb="4">
      <t>カイシャ</t>
    </rPh>
    <rPh sb="4" eb="6">
      <t>テイコク</t>
    </rPh>
    <rPh sb="11" eb="14">
      <t>セイサクショ</t>
    </rPh>
    <phoneticPr fontId="13"/>
  </si>
  <si>
    <t>東京芝浦電気株式会社</t>
  </si>
  <si>
    <t>東京電器株式会社</t>
  </si>
  <si>
    <t>東光電気株式会社</t>
  </si>
  <si>
    <t>株式会社東芝</t>
    <rPh sb="0" eb="2">
      <t>カブシキ</t>
    </rPh>
    <rPh sb="2" eb="4">
      <t>カイシャ</t>
    </rPh>
    <rPh sb="4" eb="6">
      <t>トウシバ</t>
    </rPh>
    <phoneticPr fontId="13"/>
  </si>
  <si>
    <t>株式会社酉島電機製作所</t>
  </si>
  <si>
    <t>ニチコン株式会社</t>
    <rPh sb="4" eb="6">
      <t>カブシキ</t>
    </rPh>
    <rPh sb="6" eb="8">
      <t>カイシャ</t>
    </rPh>
    <phoneticPr fontId="13"/>
  </si>
  <si>
    <t>日新電機株式会社</t>
  </si>
  <si>
    <t>株式会社日立製作所</t>
  </si>
  <si>
    <t>北陸電機製造株式会社</t>
  </si>
  <si>
    <t>松下電器産業株式会社</t>
  </si>
  <si>
    <t>マルコン電子株式会社</t>
  </si>
  <si>
    <t>三菱電機株式会社</t>
  </si>
  <si>
    <t>株式会社明電舎</t>
  </si>
  <si>
    <t>［選択ください］</t>
    <rPh sb="1" eb="3">
      <t>センタク</t>
    </rPh>
    <phoneticPr fontId="24"/>
  </si>
  <si>
    <t>［選択］</t>
    <phoneticPr fontId="13"/>
  </si>
  <si>
    <t>製造者</t>
    <phoneticPr fontId="13"/>
  </si>
  <si>
    <t>製造者</t>
    <phoneticPr fontId="24"/>
  </si>
  <si>
    <t>機器名</t>
    <phoneticPr fontId="24"/>
  </si>
  <si>
    <t>定格容量</t>
    <phoneticPr fontId="24"/>
  </si>
  <si>
    <t>型式</t>
    <phoneticPr fontId="24"/>
  </si>
  <si>
    <t>製造日</t>
    <phoneticPr fontId="24"/>
  </si>
  <si>
    <t>年まで</t>
    <rPh sb="0" eb="1">
      <t>ネン</t>
    </rPh>
    <phoneticPr fontId="24"/>
  </si>
  <si>
    <t>測定機器</t>
    <rPh sb="0" eb="2">
      <t>ソクテイ</t>
    </rPh>
    <rPh sb="2" eb="4">
      <t>キキ</t>
    </rPh>
    <phoneticPr fontId="13"/>
  </si>
  <si>
    <t>例：　○○市○○1-1</t>
    <rPh sb="0" eb="1">
      <t>レイ</t>
    </rPh>
    <phoneticPr fontId="24"/>
  </si>
  <si>
    <t>緑色のセルに入力をお願いします。</t>
    <rPh sb="0" eb="1">
      <t>ミドリ</t>
    </rPh>
    <rPh sb="1" eb="2">
      <t>イロ</t>
    </rPh>
    <rPh sb="6" eb="8">
      <t>ニュウリョク</t>
    </rPh>
    <rPh sb="10" eb="11">
      <t>ネガ</t>
    </rPh>
    <phoneticPr fontId="13"/>
  </si>
  <si>
    <t>拭き取り面積</t>
    <rPh sb="0" eb="1">
      <t>フ</t>
    </rPh>
    <rPh sb="2" eb="3">
      <t>ト</t>
    </rPh>
    <rPh sb="4" eb="6">
      <t>メンセキ</t>
    </rPh>
    <phoneticPr fontId="24"/>
  </si>
  <si>
    <r>
      <t>cm</t>
    </r>
    <r>
      <rPr>
        <vertAlign val="superscript"/>
        <sz val="11"/>
        <color theme="1"/>
        <rFont val="ＭＳ Ｐゴシック"/>
        <family val="3"/>
        <charset val="128"/>
        <scheme val="minor"/>
      </rPr>
      <t>2</t>
    </r>
    <phoneticPr fontId="24"/>
  </si>
  <si>
    <t>　〒236-0003    横浜市金沢区幸浦2-1-13</t>
    <phoneticPr fontId="24"/>
  </si>
  <si>
    <t>～サンプル送付時に印刷した本紙を同封ください～</t>
    <phoneticPr fontId="24"/>
  </si>
  <si>
    <t>Ａ組</t>
    <rPh sb="1" eb="2">
      <t>クミ</t>
    </rPh>
    <phoneticPr fontId="13"/>
  </si>
  <si>
    <t>Ｂ組</t>
    <rPh sb="1" eb="2">
      <t>クミ</t>
    </rPh>
    <phoneticPr fontId="13"/>
  </si>
  <si>
    <t>Ｃ組</t>
    <rPh sb="1" eb="2">
      <t>クミ</t>
    </rPh>
    <phoneticPr fontId="13"/>
  </si>
  <si>
    <t>Ｄ組</t>
    <rPh sb="1" eb="2">
      <t>クミ</t>
    </rPh>
    <phoneticPr fontId="13"/>
  </si>
  <si>
    <t>―――</t>
    <phoneticPr fontId="13"/>
  </si>
  <si>
    <t>要否</t>
    <rPh sb="0" eb="2">
      <t>ヨウヒ</t>
    </rPh>
    <phoneticPr fontId="42"/>
  </si>
  <si>
    <t>不要</t>
    <rPh sb="0" eb="2">
      <t>フヨウ</t>
    </rPh>
    <phoneticPr fontId="13"/>
  </si>
  <si>
    <t>【有料】必要</t>
    <rPh sb="1" eb="3">
      <t>ユウリョウ</t>
    </rPh>
    <rPh sb="4" eb="6">
      <t>ヒツヨウ</t>
    </rPh>
    <phoneticPr fontId="13"/>
  </si>
  <si>
    <t>別途(右に記載ください→)</t>
    <rPh sb="0" eb="2">
      <t>ベット</t>
    </rPh>
    <rPh sb="3" eb="4">
      <t>ミギ</t>
    </rPh>
    <rPh sb="5" eb="7">
      <t>キサイ</t>
    </rPh>
    <phoneticPr fontId="24"/>
  </si>
  <si>
    <t>別途(右に記載ください→→)</t>
    <rPh sb="0" eb="2">
      <t>ベット</t>
    </rPh>
    <rPh sb="3" eb="4">
      <t>ミギ</t>
    </rPh>
    <rPh sb="5" eb="7">
      <t>キサイ</t>
    </rPh>
    <phoneticPr fontId="24"/>
  </si>
  <si>
    <t>PCB
予想濃度</t>
    <rPh sb="4" eb="6">
      <t>ヨソウ</t>
    </rPh>
    <rPh sb="6" eb="8">
      <t>ノウド</t>
    </rPh>
    <phoneticPr fontId="13"/>
  </si>
  <si>
    <t>---</t>
    <phoneticPr fontId="42"/>
  </si>
  <si>
    <t>目的</t>
    <rPh sb="0" eb="2">
      <t>モクテキ</t>
    </rPh>
    <phoneticPr fontId="42"/>
  </si>
  <si>
    <t>50mg/kg</t>
  </si>
  <si>
    <t>0.01㎎/kg</t>
  </si>
  <si>
    <t>0.15mg/kg</t>
    <phoneticPr fontId="42"/>
  </si>
  <si>
    <t>50mg/kg</t>
    <phoneticPr fontId="42"/>
  </si>
  <si>
    <t>目的を選択ください</t>
    <rPh sb="0" eb="2">
      <t>モクテキ</t>
    </rPh>
    <rPh sb="3" eb="5">
      <t>センタク</t>
    </rPh>
    <phoneticPr fontId="42"/>
  </si>
  <si>
    <t xml:space="preserve">0.15mg/kg </t>
    <phoneticPr fontId="42"/>
  </si>
  <si>
    <t>会社名</t>
    <rPh sb="0" eb="3">
      <t>カイシャメイ</t>
    </rPh>
    <phoneticPr fontId="34"/>
  </si>
  <si>
    <t>部署名</t>
    <rPh sb="0" eb="2">
      <t>ブショ</t>
    </rPh>
    <rPh sb="2" eb="3">
      <t>メイ</t>
    </rPh>
    <phoneticPr fontId="34"/>
  </si>
  <si>
    <t>住所（建物名）</t>
    <rPh sb="0" eb="2">
      <t>ジュウショ</t>
    </rPh>
    <rPh sb="3" eb="5">
      <t>タテモノ</t>
    </rPh>
    <rPh sb="5" eb="6">
      <t>メイ</t>
    </rPh>
    <phoneticPr fontId="34"/>
  </si>
  <si>
    <t>速報ファイル形式</t>
    <rPh sb="0" eb="2">
      <t>ソクホウ</t>
    </rPh>
    <rPh sb="6" eb="8">
      <t>ケイシキ</t>
    </rPh>
    <phoneticPr fontId="10"/>
  </si>
  <si>
    <t>PDF</t>
  </si>
  <si>
    <t>電話番号</t>
    <rPh sb="0" eb="2">
      <t>デンワ</t>
    </rPh>
    <rPh sb="2" eb="4">
      <t>バンゴウ</t>
    </rPh>
    <phoneticPr fontId="34"/>
  </si>
  <si>
    <t>氏名</t>
    <rPh sb="0" eb="2">
      <t>シメイ</t>
    </rPh>
    <phoneticPr fontId="17"/>
  </si>
  <si>
    <t>住所（郵便番号）</t>
    <rPh sb="0" eb="2">
      <t>ジュウショ</t>
    </rPh>
    <rPh sb="3" eb="7">
      <t>ユウビンバンゴウ</t>
    </rPh>
    <phoneticPr fontId="34"/>
  </si>
  <si>
    <t>住所（県/市町村名）</t>
    <rPh sb="0" eb="2">
      <t>ジュウショ</t>
    </rPh>
    <phoneticPr fontId="34"/>
  </si>
  <si>
    <t>住所（町域/番地等）</t>
    <rPh sb="0" eb="2">
      <t>ジュウショ</t>
    </rPh>
    <phoneticPr fontId="34"/>
  </si>
  <si>
    <t>報告書送付先の電話番号</t>
    <rPh sb="0" eb="3">
      <t>ホウコクショ</t>
    </rPh>
    <rPh sb="3" eb="6">
      <t>ソウフサキ</t>
    </rPh>
    <rPh sb="7" eb="9">
      <t>デンワ</t>
    </rPh>
    <rPh sb="9" eb="11">
      <t>バンゴウ</t>
    </rPh>
    <phoneticPr fontId="24"/>
  </si>
  <si>
    <t>電話番号</t>
    <rPh sb="0" eb="2">
      <t>デンワ</t>
    </rPh>
    <rPh sb="2" eb="4">
      <t>バンゴウ</t>
    </rPh>
    <phoneticPr fontId="24"/>
  </si>
  <si>
    <t>会社名</t>
    <rPh sb="0" eb="3">
      <t>カイシャメイ</t>
    </rPh>
    <phoneticPr fontId="42"/>
  </si>
  <si>
    <t>郵便番号</t>
    <rPh sb="0" eb="4">
      <t>ユウビンバンゴウ</t>
    </rPh>
    <phoneticPr fontId="34"/>
  </si>
  <si>
    <t>県/市町村名</t>
    <phoneticPr fontId="34"/>
  </si>
  <si>
    <t>町域/番地等</t>
    <phoneticPr fontId="34"/>
  </si>
  <si>
    <t>建物名</t>
    <rPh sb="0" eb="2">
      <t>タテモノ</t>
    </rPh>
    <rPh sb="2" eb="3">
      <t>メイ</t>
    </rPh>
    <phoneticPr fontId="34"/>
  </si>
  <si>
    <t>備考欄</t>
    <rPh sb="2" eb="3">
      <t>ラン</t>
    </rPh>
    <phoneticPr fontId="42"/>
  </si>
  <si>
    <t>分析項目</t>
    <rPh sb="0" eb="2">
      <t>ブンセキ</t>
    </rPh>
    <rPh sb="2" eb="4">
      <t>コウモク</t>
    </rPh>
    <phoneticPr fontId="24"/>
  </si>
  <si>
    <t>　　　
目的　　　　　</t>
    <rPh sb="4" eb="6">
      <t>モクテキ</t>
    </rPh>
    <phoneticPr fontId="24"/>
  </si>
  <si>
    <t>［含有：JIS K 5674］　附属書A（規定）塗膜中の鉛の定量　/　附属書B（規定）塗膜中のクロムの定量</t>
    <phoneticPr fontId="24"/>
  </si>
  <si>
    <t xml:space="preserve">[溶出：環告13号］　　産業廃棄物に含まれる金属等の検定方法　昭和48年2月17日　環境庁告示13号
</t>
    <phoneticPr fontId="24"/>
  </si>
  <si>
    <t>0.01mg/100c㎡</t>
    <phoneticPr fontId="24"/>
  </si>
  <si>
    <t>（１）ＰＣＢ廃棄物に該当しないかの確認</t>
  </si>
  <si>
    <t>（１）ＰＣＢ廃棄物に該当しないかの確認</t>
    <phoneticPr fontId="42"/>
  </si>
  <si>
    <t>返送先</t>
    <rPh sb="0" eb="2">
      <t>ヘンソウ</t>
    </rPh>
    <rPh sb="2" eb="3">
      <t>サキ</t>
    </rPh>
    <phoneticPr fontId="42"/>
  </si>
  <si>
    <t>その他(右に記載ください→→→)</t>
    <rPh sb="2" eb="3">
      <t>ホカ</t>
    </rPh>
    <phoneticPr fontId="42"/>
  </si>
  <si>
    <t>※初めてご依頼のお客様は営業担当がお電話にて説明致します。お気軽にご連絡ください。</t>
    <rPh sb="1" eb="2">
      <t>ハジ</t>
    </rPh>
    <rPh sb="5" eb="7">
      <t>イライ</t>
    </rPh>
    <rPh sb="9" eb="11">
      <t>キャクサマ</t>
    </rPh>
    <rPh sb="12" eb="14">
      <t>エイギョウ</t>
    </rPh>
    <rPh sb="14" eb="16">
      <t>タントウ</t>
    </rPh>
    <rPh sb="18" eb="20">
      <t>デンワ</t>
    </rPh>
    <rPh sb="22" eb="24">
      <t>セツメイ</t>
    </rPh>
    <rPh sb="24" eb="25">
      <t>イタ</t>
    </rPh>
    <rPh sb="30" eb="32">
      <t>キガル</t>
    </rPh>
    <rPh sb="34" eb="36">
      <t>レンラク</t>
    </rPh>
    <phoneticPr fontId="42"/>
  </si>
  <si>
    <t>0.15mg/kg</t>
  </si>
  <si>
    <t>下限値</t>
    <rPh sb="0" eb="2">
      <t>カゲンチ</t>
    </rPh>
    <phoneticPr fontId="24"/>
  </si>
  <si>
    <t xml:space="preserve">[底質調査方法］　平成24年8月　水・大気環境局
</t>
    <phoneticPr fontId="24"/>
  </si>
  <si>
    <t>報告書送付先と同じ</t>
    <rPh sb="0" eb="3">
      <t>ホウコクショ</t>
    </rPh>
    <phoneticPr fontId="42"/>
  </si>
  <si>
    <t>請求書</t>
    <rPh sb="0" eb="3">
      <t>セイキュウショ</t>
    </rPh>
    <phoneticPr fontId="24"/>
  </si>
  <si>
    <t>報告書</t>
    <rPh sb="0" eb="3">
      <t>ホウコクショ</t>
    </rPh>
    <phoneticPr fontId="24"/>
  </si>
  <si>
    <t>報告書送付先</t>
    <rPh sb="0" eb="3">
      <t>ホウコクショ</t>
    </rPh>
    <rPh sb="3" eb="6">
      <t>ソウフサキ</t>
    </rPh>
    <phoneticPr fontId="24"/>
  </si>
  <si>
    <t>請求書送付先</t>
    <rPh sb="0" eb="3">
      <t>セイキュウショ</t>
    </rPh>
    <rPh sb="3" eb="6">
      <t>ソウフサキ</t>
    </rPh>
    <phoneticPr fontId="24"/>
  </si>
  <si>
    <t>１．お客様情報</t>
    <rPh sb="3" eb="4">
      <t>キャク</t>
    </rPh>
    <rPh sb="4" eb="5">
      <t>サマ</t>
    </rPh>
    <rPh sb="5" eb="7">
      <t>ジョウホウ</t>
    </rPh>
    <phoneticPr fontId="42"/>
  </si>
  <si>
    <t>２．案件概要</t>
    <rPh sb="2" eb="4">
      <t>アンケン</t>
    </rPh>
    <rPh sb="4" eb="6">
      <t>ガイヨウ</t>
    </rPh>
    <phoneticPr fontId="42"/>
  </si>
  <si>
    <t>３．速報について</t>
  </si>
  <si>
    <t>５．送付先</t>
  </si>
  <si>
    <t>６．試料の返却</t>
    <rPh sb="2" eb="4">
      <t>シリョウ</t>
    </rPh>
    <rPh sb="5" eb="7">
      <t>ヘンキャク</t>
    </rPh>
    <phoneticPr fontId="9"/>
  </si>
  <si>
    <t>５．１報告書送付先</t>
    <phoneticPr fontId="42"/>
  </si>
  <si>
    <t>５．２請求書送付先</t>
    <phoneticPr fontId="42"/>
  </si>
  <si>
    <t>入力チェック表</t>
    <rPh sb="0" eb="2">
      <t>ニュウリョク</t>
    </rPh>
    <rPh sb="6" eb="7">
      <t>ヒョウ</t>
    </rPh>
    <phoneticPr fontId="24"/>
  </si>
  <si>
    <t>項目</t>
    <rPh sb="0" eb="2">
      <t>コウモク</t>
    </rPh>
    <phoneticPr fontId="24"/>
  </si>
  <si>
    <t>同意確認</t>
    <phoneticPr fontId="24"/>
  </si>
  <si>
    <t>1.お客様情報</t>
    <rPh sb="3" eb="5">
      <t>キャクサマ</t>
    </rPh>
    <rPh sb="5" eb="7">
      <t>ジョウホウ</t>
    </rPh>
    <phoneticPr fontId="24"/>
  </si>
  <si>
    <t>2.案件情報</t>
    <rPh sb="2" eb="4">
      <t>アンケン</t>
    </rPh>
    <rPh sb="4" eb="6">
      <t>ジョウホウ</t>
    </rPh>
    <phoneticPr fontId="24"/>
  </si>
  <si>
    <t>3.速報について</t>
    <rPh sb="2" eb="4">
      <t>ソクホウ</t>
    </rPh>
    <phoneticPr fontId="24"/>
  </si>
  <si>
    <t>4.成果品について</t>
    <rPh sb="2" eb="4">
      <t>セイカ</t>
    </rPh>
    <rPh sb="4" eb="5">
      <t>ヒン</t>
    </rPh>
    <phoneticPr fontId="24"/>
  </si>
  <si>
    <t>5.送付先</t>
    <rPh sb="2" eb="5">
      <t>ソウフサキ</t>
    </rPh>
    <phoneticPr fontId="24"/>
  </si>
  <si>
    <t>5.1報告書送付先</t>
    <rPh sb="3" eb="6">
      <t>ホウコクショ</t>
    </rPh>
    <rPh sb="6" eb="9">
      <t>ソウフサキ</t>
    </rPh>
    <phoneticPr fontId="24"/>
  </si>
  <si>
    <t>5.2請求書送付先</t>
    <rPh sb="3" eb="6">
      <t>セイキュウショ</t>
    </rPh>
    <rPh sb="6" eb="9">
      <t>ソウフサキ</t>
    </rPh>
    <phoneticPr fontId="24"/>
  </si>
  <si>
    <t>6.試料返却</t>
    <rPh sb="2" eb="4">
      <t>シリョウ</t>
    </rPh>
    <rPh sb="4" eb="6">
      <t>ヘンキャク</t>
    </rPh>
    <phoneticPr fontId="24"/>
  </si>
  <si>
    <t>残入力セル</t>
    <rPh sb="0" eb="1">
      <t>ザン</t>
    </rPh>
    <rPh sb="1" eb="3">
      <t>ニュウリョク</t>
    </rPh>
    <phoneticPr fontId="24"/>
  </si>
  <si>
    <t>ご依頼試料数</t>
    <rPh sb="1" eb="3">
      <t>イライ</t>
    </rPh>
    <rPh sb="3" eb="5">
      <t>シリョウ</t>
    </rPh>
    <rPh sb="5" eb="6">
      <t>スウ</t>
    </rPh>
    <phoneticPr fontId="24"/>
  </si>
  <si>
    <t>同意確認</t>
    <rPh sb="0" eb="2">
      <t>ドウイ</t>
    </rPh>
    <rPh sb="2" eb="4">
      <t>カクニン</t>
    </rPh>
    <phoneticPr fontId="7"/>
  </si>
  <si>
    <t>必須セル</t>
    <rPh sb="0" eb="2">
      <t>ヒッス</t>
    </rPh>
    <phoneticPr fontId="7"/>
  </si>
  <si>
    <t>３．速報について</t>
    <rPh sb="2" eb="4">
      <t>ソクホウ</t>
    </rPh>
    <phoneticPr fontId="42"/>
  </si>
  <si>
    <t>入力待ちセル</t>
    <rPh sb="0" eb="2">
      <t>ニュウリョク</t>
    </rPh>
    <rPh sb="2" eb="3">
      <t>マ</t>
    </rPh>
    <phoneticPr fontId="7"/>
  </si>
  <si>
    <t>４．成果品について</t>
    <rPh sb="2" eb="4">
      <t>セイカ</t>
    </rPh>
    <rPh sb="4" eb="5">
      <t>ヒン</t>
    </rPh>
    <phoneticPr fontId="42"/>
  </si>
  <si>
    <t>５．１報告書送付先</t>
    <rPh sb="3" eb="6">
      <t>ホウコクショ</t>
    </rPh>
    <rPh sb="6" eb="8">
      <t>ソウフ</t>
    </rPh>
    <rPh sb="8" eb="9">
      <t>サキ</t>
    </rPh>
    <phoneticPr fontId="7"/>
  </si>
  <si>
    <t>５．２請求書送付先</t>
    <rPh sb="3" eb="6">
      <t>セイキュウショ</t>
    </rPh>
    <rPh sb="6" eb="8">
      <t>ソウフ</t>
    </rPh>
    <rPh sb="8" eb="9">
      <t>サキ</t>
    </rPh>
    <phoneticPr fontId="7"/>
  </si>
  <si>
    <t>5.送付先</t>
    <rPh sb="2" eb="5">
      <t>ソウフサキ</t>
    </rPh>
    <phoneticPr fontId="7"/>
  </si>
  <si>
    <t>報告書送付先</t>
    <rPh sb="0" eb="3">
      <t>ホウコクショ</t>
    </rPh>
    <rPh sb="3" eb="6">
      <t>ソウフサキ</t>
    </rPh>
    <phoneticPr fontId="7"/>
  </si>
  <si>
    <t>請求書送付先</t>
    <rPh sb="0" eb="3">
      <t>セイキュウショ</t>
    </rPh>
    <rPh sb="3" eb="6">
      <t>ソウフサキ</t>
    </rPh>
    <phoneticPr fontId="7"/>
  </si>
  <si>
    <t>５．送付先</t>
    <rPh sb="2" eb="4">
      <t>ソウフ</t>
    </rPh>
    <rPh sb="4" eb="5">
      <t>サキ</t>
    </rPh>
    <phoneticPr fontId="7"/>
  </si>
  <si>
    <t>試料数</t>
    <rPh sb="0" eb="2">
      <t>シリョウ</t>
    </rPh>
    <rPh sb="2" eb="3">
      <t>スウ</t>
    </rPh>
    <phoneticPr fontId="7"/>
  </si>
  <si>
    <t>　　　　青いセルに入力をお願いします。</t>
    <rPh sb="4" eb="5">
      <t>アオ</t>
    </rPh>
    <rPh sb="9" eb="11">
      <t>ニュウリョク</t>
    </rPh>
    <rPh sb="13" eb="14">
      <t>ネガ</t>
    </rPh>
    <phoneticPr fontId="42"/>
  </si>
  <si>
    <t>６．試料の返却</t>
    <rPh sb="2" eb="4">
      <t>シリョウ</t>
    </rPh>
    <rPh sb="5" eb="7">
      <t>ヘンキャク</t>
    </rPh>
    <phoneticPr fontId="7"/>
  </si>
  <si>
    <t>お問い合わせください</t>
    <rPh sb="0" eb="1">
      <t>ト</t>
    </rPh>
    <rPh sb="2" eb="3">
      <t>ア</t>
    </rPh>
    <phoneticPr fontId="42"/>
  </si>
  <si>
    <t>平成</t>
    <rPh sb="0" eb="2">
      <t>ヘイセイ</t>
    </rPh>
    <phoneticPr fontId="42"/>
  </si>
  <si>
    <t>例：
100</t>
    <rPh sb="0" eb="1">
      <t>レイ</t>
    </rPh>
    <phoneticPr fontId="42"/>
  </si>
  <si>
    <t>例：AB-C形</t>
    <rPh sb="0" eb="1">
      <t>レイ</t>
    </rPh>
    <rPh sb="6" eb="7">
      <t>カタ</t>
    </rPh>
    <phoneticPr fontId="24"/>
  </si>
  <si>
    <t>注文書（PCB）</t>
    <rPh sb="0" eb="3">
      <t>チュウモンショ</t>
    </rPh>
    <phoneticPr fontId="42"/>
  </si>
  <si>
    <t>注文書PCB(控）　</t>
    <rPh sb="0" eb="3">
      <t>チュウモンショ</t>
    </rPh>
    <rPh sb="7" eb="8">
      <t>ヒカ</t>
    </rPh>
    <phoneticPr fontId="24"/>
  </si>
  <si>
    <t>部署名/氏名</t>
    <rPh sb="0" eb="2">
      <t>ブショ</t>
    </rPh>
    <rPh sb="2" eb="3">
      <t>メイ</t>
    </rPh>
    <rPh sb="4" eb="6">
      <t>シメイ</t>
    </rPh>
    <phoneticPr fontId="41"/>
  </si>
  <si>
    <t>【１．お客様情報】</t>
    <rPh sb="4" eb="6">
      <t>キャクサマ</t>
    </rPh>
    <rPh sb="6" eb="8">
      <t>ジョウホウ</t>
    </rPh>
    <phoneticPr fontId="41"/>
  </si>
  <si>
    <t>住所</t>
    <rPh sb="0" eb="2">
      <t>ジュウショ</t>
    </rPh>
    <phoneticPr fontId="41"/>
  </si>
  <si>
    <t>ご連絡先</t>
    <rPh sb="1" eb="4">
      <t>レンラクサキ</t>
    </rPh>
    <phoneticPr fontId="41"/>
  </si>
  <si>
    <t>業務件名</t>
    <rPh sb="0" eb="2">
      <t>ギョウム</t>
    </rPh>
    <rPh sb="2" eb="4">
      <t>ケンメイ</t>
    </rPh>
    <phoneticPr fontId="42"/>
  </si>
  <si>
    <t>証明書/報告書宛名</t>
    <rPh sb="0" eb="3">
      <t>ショウメイショ</t>
    </rPh>
    <rPh sb="4" eb="7">
      <t>ホウコクショ</t>
    </rPh>
    <rPh sb="7" eb="9">
      <t>アテナ</t>
    </rPh>
    <phoneticPr fontId="42"/>
  </si>
  <si>
    <t>４．成果品について</t>
    <phoneticPr fontId="42"/>
  </si>
  <si>
    <t>【２．案件概要】【４．成果品について】等抜粋</t>
    <rPh sb="3" eb="5">
      <t>アンケン</t>
    </rPh>
    <rPh sb="5" eb="7">
      <t>ガイヨウ</t>
    </rPh>
    <rPh sb="19" eb="20">
      <t>トウ</t>
    </rPh>
    <rPh sb="20" eb="22">
      <t>バッスイ</t>
    </rPh>
    <phoneticPr fontId="41"/>
  </si>
  <si>
    <t>製造番号など識別名称</t>
    <rPh sb="0" eb="2">
      <t>セイゾウ</t>
    </rPh>
    <rPh sb="2" eb="4">
      <t>バンゴウ</t>
    </rPh>
    <rPh sb="6" eb="8">
      <t>シキベツ</t>
    </rPh>
    <rPh sb="8" eb="10">
      <t>メイショウ</t>
    </rPh>
    <phoneticPr fontId="24"/>
  </si>
  <si>
    <t>【試料別情報】抜粋</t>
    <rPh sb="1" eb="3">
      <t>シリョウ</t>
    </rPh>
    <rPh sb="3" eb="4">
      <t>ベツ</t>
    </rPh>
    <rPh sb="4" eb="6">
      <t>ジョウホウ</t>
    </rPh>
    <rPh sb="7" eb="9">
      <t>バッスイ</t>
    </rPh>
    <phoneticPr fontId="41"/>
  </si>
  <si>
    <t>S</t>
    <phoneticPr fontId="42"/>
  </si>
  <si>
    <t>お客様情報と同じ</t>
    <rPh sb="1" eb="3">
      <t>キャクサマ</t>
    </rPh>
    <rPh sb="3" eb="5">
      <t>ジョウホウ</t>
    </rPh>
    <phoneticPr fontId="24"/>
  </si>
  <si>
    <t>お客様情報と同じ</t>
    <phoneticPr fontId="24"/>
  </si>
  <si>
    <t>請求書送付先と同じ</t>
    <phoneticPr fontId="42"/>
  </si>
  <si>
    <t>報告書送付先と同じ</t>
    <phoneticPr fontId="42"/>
  </si>
  <si>
    <t>あり    (着払いでの送付となります）</t>
    <rPh sb="7" eb="9">
      <t>チャクバラ</t>
    </rPh>
    <phoneticPr fontId="8"/>
  </si>
  <si>
    <t>東京事業所(東京土壌)</t>
    <rPh sb="6" eb="8">
      <t>トウキョウ</t>
    </rPh>
    <rPh sb="8" eb="10">
      <t>ドジョウ</t>
    </rPh>
    <phoneticPr fontId="42"/>
  </si>
  <si>
    <t>東京事業所(東日本土壌)</t>
    <rPh sb="6" eb="7">
      <t>ヒガシ</t>
    </rPh>
    <rPh sb="7" eb="9">
      <t>ニホン</t>
    </rPh>
    <rPh sb="9" eb="11">
      <t>ドジョウ</t>
    </rPh>
    <phoneticPr fontId="42"/>
  </si>
  <si>
    <t>東京事業所(東日本環境)</t>
    <rPh sb="6" eb="7">
      <t>ヒガシ</t>
    </rPh>
    <rPh sb="7" eb="9">
      <t>ニホン</t>
    </rPh>
    <rPh sb="9" eb="11">
      <t>カンキョウ</t>
    </rPh>
    <phoneticPr fontId="42"/>
  </si>
  <si>
    <t>横浜本社</t>
    <rPh sb="0" eb="2">
      <t>ヨコハマ</t>
    </rPh>
    <rPh sb="2" eb="4">
      <t>ホンシャ</t>
    </rPh>
    <phoneticPr fontId="42"/>
  </si>
  <si>
    <t>北関東事業所</t>
    <rPh sb="0" eb="1">
      <t>キタ</t>
    </rPh>
    <rPh sb="1" eb="3">
      <t>カントウ</t>
    </rPh>
    <rPh sb="3" eb="6">
      <t>ジギョウショ</t>
    </rPh>
    <phoneticPr fontId="42"/>
  </si>
  <si>
    <t>大阪事業所</t>
    <phoneticPr fontId="42"/>
  </si>
  <si>
    <t>Gunma_customersupport@eurofins.com</t>
    <phoneticPr fontId="24"/>
  </si>
  <si>
    <t>試料の返却先</t>
    <rPh sb="0" eb="2">
      <t>シリョウ</t>
    </rPh>
    <rPh sb="3" eb="5">
      <t>ヘンキャク</t>
    </rPh>
    <rPh sb="5" eb="6">
      <t>サキ</t>
    </rPh>
    <phoneticPr fontId="24"/>
  </si>
  <si>
    <t>不含(0.5mg/kg以下)</t>
  </si>
  <si>
    <t>5000mg/kg以上</t>
  </si>
  <si>
    <t xml:space="preserve">不明 </t>
  </si>
  <si>
    <t>0.5～5000mg/kg</t>
    <phoneticPr fontId="42"/>
  </si>
  <si>
    <t>31点を超える場合は新たなエクセルファイルに入力をお願いします。(新しいシートの追加はできません）</t>
    <rPh sb="2" eb="3">
      <t>テン</t>
    </rPh>
    <rPh sb="4" eb="5">
      <t>コ</t>
    </rPh>
    <rPh sb="7" eb="9">
      <t>バアイ</t>
    </rPh>
    <rPh sb="10" eb="11">
      <t>アラ</t>
    </rPh>
    <rPh sb="22" eb="24">
      <t>ニュウリョク</t>
    </rPh>
    <rPh sb="26" eb="27">
      <t>ネガ</t>
    </rPh>
    <rPh sb="33" eb="34">
      <t>アタラ</t>
    </rPh>
    <rPh sb="40" eb="42">
      <t>ツイカ</t>
    </rPh>
    <phoneticPr fontId="42"/>
  </si>
  <si>
    <t>H</t>
    <phoneticPr fontId="42"/>
  </si>
  <si>
    <t>（２）ＰＣＢ廃棄物が低濃度/高濃度の該当性判断</t>
    <rPh sb="18" eb="20">
      <t>ガイトウ</t>
    </rPh>
    <rPh sb="20" eb="21">
      <t>セイ</t>
    </rPh>
    <rPh sb="21" eb="23">
      <t>ハンダン</t>
    </rPh>
    <phoneticPr fontId="24"/>
  </si>
  <si>
    <t>（２）ＰＣＢ廃棄物が低濃度/高濃度の該当性判断</t>
    <phoneticPr fontId="42"/>
  </si>
  <si>
    <t>（２）ＰＣＢ廃棄物の低濃度/高濃度　該当性判断</t>
    <rPh sb="18" eb="20">
      <t>ガイトウ</t>
    </rPh>
    <rPh sb="20" eb="21">
      <t>セイ</t>
    </rPh>
    <rPh sb="21" eb="23">
      <t>ハンダン</t>
    </rPh>
    <phoneticPr fontId="24"/>
  </si>
  <si>
    <t>通常納期　速報納期一覧</t>
    <rPh sb="0" eb="2">
      <t>ツウジョウ</t>
    </rPh>
    <rPh sb="2" eb="4">
      <t>ノウキ</t>
    </rPh>
    <rPh sb="5" eb="7">
      <t>ソクホウ</t>
    </rPh>
    <rPh sb="7" eb="9">
      <t>ノウキ</t>
    </rPh>
    <rPh sb="9" eb="11">
      <t>イチラン</t>
    </rPh>
    <phoneticPr fontId="42"/>
  </si>
  <si>
    <t>ラボに試料着日を1営業目とカウントします。</t>
    <rPh sb="3" eb="5">
      <t>シリョウ</t>
    </rPh>
    <rPh sb="5" eb="7">
      <t>チャクビ</t>
    </rPh>
    <rPh sb="9" eb="11">
      <t>エイギョウ</t>
    </rPh>
    <rPh sb="11" eb="12">
      <t>メ</t>
    </rPh>
    <phoneticPr fontId="24"/>
  </si>
  <si>
    <t>ご指定日あり（直接こちらにご入力ください）</t>
    <phoneticPr fontId="24"/>
  </si>
  <si>
    <t>速報の様式</t>
    <rPh sb="0" eb="2">
      <t>ソクホウ</t>
    </rPh>
    <rPh sb="3" eb="5">
      <t>ヨウシキ</t>
    </rPh>
    <phoneticPr fontId="24"/>
  </si>
  <si>
    <t>EXCEL</t>
  </si>
  <si>
    <t>PDF＋EXCEL</t>
  </si>
  <si>
    <t>FAX</t>
  </si>
  <si>
    <t>高濃度(5000mg/kg以上)</t>
    <rPh sb="0" eb="3">
      <t>コウノウド</t>
    </rPh>
    <phoneticPr fontId="42"/>
  </si>
  <si>
    <t>引き取り</t>
    <rPh sb="0" eb="1">
      <t>ヒ</t>
    </rPh>
    <rPh sb="2" eb="3">
      <t>ト</t>
    </rPh>
    <phoneticPr fontId="24"/>
  </si>
  <si>
    <t>自社採取</t>
    <rPh sb="0" eb="2">
      <t>ジシャ</t>
    </rPh>
    <rPh sb="2" eb="4">
      <t>サイシュ</t>
    </rPh>
    <phoneticPr fontId="24"/>
  </si>
  <si>
    <t>搬入区分</t>
    <rPh sb="0" eb="2">
      <t>ハンニュウ</t>
    </rPh>
    <rPh sb="2" eb="4">
      <t>クブン</t>
    </rPh>
    <phoneticPr fontId="24"/>
  </si>
  <si>
    <t>試料数</t>
    <rPh sb="0" eb="2">
      <t>シリョウ</t>
    </rPh>
    <rPh sb="2" eb="3">
      <t>スウ</t>
    </rPh>
    <phoneticPr fontId="24"/>
  </si>
  <si>
    <t>小分類</t>
    <rPh sb="0" eb="3">
      <t>ショウブンルイ</t>
    </rPh>
    <phoneticPr fontId="24"/>
  </si>
  <si>
    <t>お問い合わせください</t>
    <phoneticPr fontId="42"/>
  </si>
  <si>
    <t>目的(2)をご選択ください</t>
    <rPh sb="0" eb="1">
      <t>モクテキ</t>
    </rPh>
    <rPh sb="7" eb="9">
      <t>センタク</t>
    </rPh>
    <phoneticPr fontId="42"/>
  </si>
  <si>
    <t>目的(1)をご選択ください</t>
    <rPh sb="0" eb="1">
      <t>モクテキ</t>
    </rPh>
    <rPh sb="7" eb="9">
      <t>センタク</t>
    </rPh>
    <phoneticPr fontId="42"/>
  </si>
  <si>
    <t>速報ファイル様式</t>
    <rPh sb="0" eb="2">
      <t>ソクホウ</t>
    </rPh>
    <rPh sb="6" eb="8">
      <t>ヨウシキ</t>
    </rPh>
    <phoneticPr fontId="9"/>
  </si>
  <si>
    <t>報告書備考欄</t>
    <rPh sb="0" eb="3">
      <t>ホウコクショ</t>
    </rPh>
    <rPh sb="3" eb="5">
      <t>ビコウ</t>
    </rPh>
    <rPh sb="5" eb="6">
      <t>ラン</t>
    </rPh>
    <phoneticPr fontId="24"/>
  </si>
  <si>
    <t>その他
報告書記載事項</t>
    <phoneticPr fontId="42"/>
  </si>
  <si>
    <t>なし　(PCB含有時は契約内容に記載の通り)</t>
    <rPh sb="16" eb="18">
      <t>キサイ</t>
    </rPh>
    <rPh sb="19" eb="20">
      <t>トオ</t>
    </rPh>
    <phoneticPr fontId="24"/>
  </si>
  <si>
    <t xml:space="preserve">[厚生省告示192号別表第3]　　特別管理一般廃棄物及び特別管理産業廃棄物に係る基準の検定方法 　　　　平成4年7月3日 厚生省告示192号
</t>
    <phoneticPr fontId="24"/>
  </si>
  <si>
    <t>[低濃度ＰＣＢ第5版]　　低濃度ＰＣＢ含有廃棄物に関する測定方法（第5版）令和2年10 月 　　　　環境省</t>
    <phoneticPr fontId="24"/>
  </si>
  <si>
    <t>[簡易法]　　絶縁油中の微量ＰＣＢに関する簡易測定法マニュアル（第3版）平成23年5月 　　　　環境省</t>
    <phoneticPr fontId="24"/>
  </si>
  <si>
    <t>HRMS法 (DMSO処理)(※3)</t>
    <rPh sb="4" eb="5">
      <t>ホウ</t>
    </rPh>
    <rPh sb="11" eb="13">
      <t>ショリ</t>
    </rPh>
    <phoneticPr fontId="24"/>
  </si>
  <si>
    <t>速報
納期
(営業日)</t>
    <rPh sb="0" eb="2">
      <t>ソクホウ</t>
    </rPh>
    <rPh sb="3" eb="5">
      <t>ノウキ</t>
    </rPh>
    <rPh sb="7" eb="10">
      <t>エイギョウビ</t>
    </rPh>
    <phoneticPr fontId="24"/>
  </si>
  <si>
    <t>注文書(控)へ</t>
    <phoneticPr fontId="42"/>
  </si>
  <si>
    <t>採取者は専用の欄でご記入があれば記載されます。
その他に記載したい事項があればご記入ください。</t>
    <rPh sb="0" eb="2">
      <t>サイシュ</t>
    </rPh>
    <rPh sb="2" eb="3">
      <t>シャ</t>
    </rPh>
    <rPh sb="4" eb="6">
      <t>センヨウ</t>
    </rPh>
    <rPh sb="7" eb="8">
      <t>ラン</t>
    </rPh>
    <rPh sb="10" eb="12">
      <t>キニュウ</t>
    </rPh>
    <rPh sb="16" eb="18">
      <t>キサイ</t>
    </rPh>
    <rPh sb="26" eb="27">
      <t>ホカ</t>
    </rPh>
    <rPh sb="28" eb="30">
      <t>キサイ</t>
    </rPh>
    <rPh sb="33" eb="35">
      <t>ジコウ</t>
    </rPh>
    <rPh sb="40" eb="42">
      <t>キニュウ</t>
    </rPh>
    <phoneticPr fontId="42"/>
  </si>
  <si>
    <t>(参考)
下限値</t>
    <phoneticPr fontId="42"/>
  </si>
  <si>
    <t>10mL</t>
    <phoneticPr fontId="24"/>
  </si>
  <si>
    <t>（5mL）</t>
    <phoneticPr fontId="24"/>
  </si>
  <si>
    <t>100g</t>
    <phoneticPr fontId="24"/>
  </si>
  <si>
    <t xml:space="preserve">100g </t>
    <phoneticPr fontId="24"/>
  </si>
  <si>
    <t>（50g）</t>
    <phoneticPr fontId="24"/>
  </si>
  <si>
    <t>100c㎡以上、2箇所以上からの合計</t>
    <phoneticPr fontId="24"/>
  </si>
  <si>
    <t>1kg</t>
    <phoneticPr fontId="24"/>
  </si>
  <si>
    <t>（200g）</t>
    <phoneticPr fontId="24"/>
  </si>
  <si>
    <t xml:space="preserve"> （200g）</t>
    <phoneticPr fontId="24"/>
  </si>
  <si>
    <t>（10g）</t>
    <phoneticPr fontId="24"/>
  </si>
  <si>
    <t>数10g</t>
    <phoneticPr fontId="24"/>
  </si>
  <si>
    <t xml:space="preserve"> （10g）</t>
    <phoneticPr fontId="24"/>
  </si>
  <si>
    <t xml:space="preserve"> （10g）　</t>
    <phoneticPr fontId="24"/>
  </si>
  <si>
    <t>10g</t>
    <phoneticPr fontId="24"/>
  </si>
  <si>
    <t>500c㎡</t>
    <phoneticPr fontId="24"/>
  </si>
  <si>
    <t>100g　</t>
    <phoneticPr fontId="24"/>
  </si>
  <si>
    <t>20g</t>
    <phoneticPr fontId="24"/>
  </si>
  <si>
    <t>（20g）</t>
    <phoneticPr fontId="24"/>
  </si>
  <si>
    <t>Pb：600mg/kg、Cr：300mg/kg</t>
    <phoneticPr fontId="24"/>
  </si>
  <si>
    <t>（※1）GC/QMS法にて実施、塗膜の性状上分析が困難であった場合は、GC/HRMS法に変更(追加料金不要）</t>
    <phoneticPr fontId="24"/>
  </si>
  <si>
    <t>ＰＣＢ分析項目一覧表</t>
    <rPh sb="3" eb="5">
      <t>ブンセキ</t>
    </rPh>
    <rPh sb="5" eb="7">
      <t>コウモク</t>
    </rPh>
    <rPh sb="7" eb="9">
      <t>イチラン</t>
    </rPh>
    <rPh sb="9" eb="10">
      <t>ヒョウ</t>
    </rPh>
    <phoneticPr fontId="24"/>
  </si>
  <si>
    <t>　　　　　抽出操作：「低濃度ＰＣＢ含有廃棄物に関する測定方法(第5版)」 第2章 8　／　前処理及び測定：「絶縁油中の微量 ＰＣＢ に関する簡易測定法マニュアル（第3版）」2.4.1(GC/QMS法)</t>
  </si>
  <si>
    <t>　　　　抽出操作：「低濃度ＰＣＢ含有廃棄物に関する測定方法(第5版)」 第2章 8　／　前処理及び測定：「絶縁油中の微量 ＰＣＢ に関する簡易測定法マニュアル（第3版）」2.2.1 (GC/HRMS法)　</t>
  </si>
  <si>
    <t>（※2）抽出操作：「低濃度ＰＣＢ含有廃棄物に関する測定方法(第5版)」 第2章 8　／　前処理及び測定：「絶縁油中の微量 ＰＣＢ に関する簡易測定法マニュアル（第3版）」2.2.1 (GC/HRMS法)　</t>
  </si>
  <si>
    <t>（※3）抽出操作：「低濃度ＰＣＢ含有廃棄物に関する測定方法(第5版) 」第2章 8　／　前処理及び測定：「特別管理一般廃棄物及び特別管理産業廃棄物に係る基準の検定方法」別表第二 (GC/HRMS法)</t>
  </si>
  <si>
    <t>[ガラス瓶]</t>
    <rPh sb="2" eb="3">
      <t>ビン</t>
    </rPh>
    <phoneticPr fontId="24"/>
  </si>
  <si>
    <t>[ジップ袋・ガラス瓶等]</t>
    <rPh sb="9" eb="10">
      <t>ビン</t>
    </rPh>
    <phoneticPr fontId="24"/>
  </si>
  <si>
    <t>セット項目あり：
150g～300g</t>
    <phoneticPr fontId="24"/>
  </si>
  <si>
    <t>特急対応</t>
    <rPh sb="0" eb="2">
      <t>トッキュウ</t>
    </rPh>
    <rPh sb="2" eb="4">
      <t>タイオウ</t>
    </rPh>
    <phoneticPr fontId="24"/>
  </si>
  <si>
    <t>[報告書記載：その他]</t>
    <phoneticPr fontId="42"/>
  </si>
  <si>
    <t>改訂履歴</t>
    <rPh sb="0" eb="2">
      <t>カイテイ</t>
    </rPh>
    <rPh sb="2" eb="4">
      <t>リレキ</t>
    </rPh>
    <phoneticPr fontId="24"/>
  </si>
  <si>
    <t>住所番地の書式設定を文字列に変更</t>
    <rPh sb="0" eb="2">
      <t>ジュウショ</t>
    </rPh>
    <rPh sb="14" eb="16">
      <t>ヘンコウ</t>
    </rPh>
    <phoneticPr fontId="24"/>
  </si>
  <si>
    <t>入力した全事項を印刷用に表示</t>
    <rPh sb="0" eb="2">
      <t>ニュウリョク</t>
    </rPh>
    <rPh sb="4" eb="5">
      <t>ゼン</t>
    </rPh>
    <rPh sb="5" eb="7">
      <t>ジコウ</t>
    </rPh>
    <rPh sb="8" eb="11">
      <t>インサツヨウ</t>
    </rPh>
    <rPh sb="12" eb="14">
      <t>ヒョウジ</t>
    </rPh>
    <phoneticPr fontId="24"/>
  </si>
  <si>
    <t>絶縁油の型式欄などが空欄だと”0”が入る点の修正</t>
    <rPh sb="0" eb="2">
      <t>ゼツエン</t>
    </rPh>
    <rPh sb="2" eb="3">
      <t>ユ</t>
    </rPh>
    <rPh sb="10" eb="12">
      <t>クウラン</t>
    </rPh>
    <rPh sb="18" eb="19">
      <t>ハイ</t>
    </rPh>
    <rPh sb="20" eb="21">
      <t>テン</t>
    </rPh>
    <rPh sb="22" eb="24">
      <t>シュウセイ</t>
    </rPh>
    <phoneticPr fontId="24"/>
  </si>
  <si>
    <t>PCBの容量、単位：「kvar」を追加</t>
    <rPh sb="4" eb="6">
      <t>ヨウリョウ</t>
    </rPh>
    <phoneticPr fontId="24"/>
  </si>
  <si>
    <t>改行不可の旨を記載。</t>
    <phoneticPr fontId="24"/>
  </si>
  <si>
    <t>速報納期、報告書納期、任意の選択の場合、色つきでわかるようにする。またグループ系のみ速報＝報告書納期にしている点について、語句の調整。</t>
    <phoneticPr fontId="24"/>
  </si>
  <si>
    <t>以前の案件をコピーして作成する場合、試料採取場所などに空欄がある注文書を読込むと、前回の情報が残ってしまいます。空白で上書きされるとありがたいです。</t>
    <phoneticPr fontId="24"/>
  </si>
  <si>
    <t>全体のスタイル刷新</t>
    <rPh sb="0" eb="2">
      <t>ゼンタイ</t>
    </rPh>
    <rPh sb="7" eb="9">
      <t>サッシン</t>
    </rPh>
    <phoneticPr fontId="24"/>
  </si>
  <si>
    <t>採取社名(報告書備考欄に記載されます）</t>
    <rPh sb="0" eb="2">
      <t>サイシュ</t>
    </rPh>
    <rPh sb="2" eb="3">
      <t>シャ</t>
    </rPh>
    <rPh sb="3" eb="4">
      <t>メイ</t>
    </rPh>
    <rPh sb="5" eb="8">
      <t>ホウコクショ</t>
    </rPh>
    <rPh sb="8" eb="10">
      <t>ビコウ</t>
    </rPh>
    <rPh sb="10" eb="11">
      <t>ラン</t>
    </rPh>
    <rPh sb="12" eb="14">
      <t>キサイ</t>
    </rPh>
    <phoneticPr fontId="42"/>
  </si>
  <si>
    <t>✓</t>
    <phoneticPr fontId="24"/>
  </si>
  <si>
    <t>注文書の採取者がハイフンの時、試料の報告書記載欄に【採取者：-】と表示となる点の修正、報告書備考欄の数式エラーの修正</t>
    <rPh sb="38" eb="39">
      <t>テン</t>
    </rPh>
    <rPh sb="40" eb="42">
      <t>シュウセイ</t>
    </rPh>
    <phoneticPr fontId="24"/>
  </si>
  <si>
    <t>指定日なし</t>
    <rPh sb="0" eb="3">
      <t>シテイビ</t>
    </rPh>
    <phoneticPr fontId="24"/>
  </si>
  <si>
    <t>製造日「-」入力を禁止</t>
    <rPh sb="0" eb="3">
      <t>セイゾウビ</t>
    </rPh>
    <rPh sb="6" eb="8">
      <t>ニュウリョク</t>
    </rPh>
    <rPh sb="9" eb="11">
      <t>キンシ</t>
    </rPh>
    <phoneticPr fontId="24"/>
  </si>
  <si>
    <t>kvar</t>
  </si>
  <si>
    <t>定額容量「－」「―」入力時に取り込まれない設定。</t>
    <rPh sb="0" eb="2">
      <t>テイガク</t>
    </rPh>
    <rPh sb="2" eb="4">
      <t>ヨウリョウ</t>
    </rPh>
    <rPh sb="10" eb="12">
      <t>ニュウリョク</t>
    </rPh>
    <rPh sb="12" eb="13">
      <t>ジ</t>
    </rPh>
    <rPh sb="14" eb="15">
      <t>ト</t>
    </rPh>
    <rPh sb="16" eb="17">
      <t>コ</t>
    </rPh>
    <rPh sb="21" eb="23">
      <t>セッテイ</t>
    </rPh>
    <phoneticPr fontId="24"/>
  </si>
  <si>
    <t>分析メニューにコールタールを追加</t>
    <rPh sb="0" eb="2">
      <t>ブンセキ</t>
    </rPh>
    <rPh sb="14" eb="16">
      <t>ツイカ</t>
    </rPh>
    <phoneticPr fontId="24"/>
  </si>
  <si>
    <t>印刷用シートの数式を経由して取り込むようにならないよう数式を変更</t>
    <rPh sb="0" eb="3">
      <t>インサツヨウ</t>
    </rPh>
    <rPh sb="7" eb="9">
      <t>スウシキ</t>
    </rPh>
    <rPh sb="10" eb="12">
      <t>ケイユ</t>
    </rPh>
    <rPh sb="14" eb="15">
      <t>ト</t>
    </rPh>
    <rPh sb="16" eb="17">
      <t>コ</t>
    </rPh>
    <rPh sb="27" eb="29">
      <t>スウシキ</t>
    </rPh>
    <rPh sb="30" eb="32">
      <t>ヘンコウ</t>
    </rPh>
    <phoneticPr fontId="24"/>
  </si>
  <si>
    <t>×</t>
    <phoneticPr fontId="24"/>
  </si>
  <si>
    <t>[容器・試料返却先]</t>
    <phoneticPr fontId="24"/>
  </si>
  <si>
    <t>[成果品送付先]</t>
    <rPh sb="1" eb="3">
      <t>セイカ</t>
    </rPh>
    <rPh sb="3" eb="4">
      <t>ヒン</t>
    </rPh>
    <rPh sb="4" eb="6">
      <t>ソウフ</t>
    </rPh>
    <phoneticPr fontId="24"/>
  </si>
  <si>
    <t>[請求書送付先]</t>
    <rPh sb="1" eb="4">
      <t>セイキュウショ</t>
    </rPh>
    <rPh sb="4" eb="6">
      <t>ソウフ</t>
    </rPh>
    <rPh sb="6" eb="7">
      <t>サキ</t>
    </rPh>
    <phoneticPr fontId="24"/>
  </si>
  <si>
    <t>[請求書お客様管理番号]</t>
    <rPh sb="1" eb="4">
      <t>セイキュウショ</t>
    </rPh>
    <rPh sb="5" eb="7">
      <t>キャクサマ</t>
    </rPh>
    <rPh sb="7" eb="9">
      <t>カンリ</t>
    </rPh>
    <rPh sb="9" eb="11">
      <t>バンゴウ</t>
    </rPh>
    <phoneticPr fontId="24"/>
  </si>
  <si>
    <t>結合</t>
    <rPh sb="0" eb="2">
      <t>ケツゴウ</t>
    </rPh>
    <phoneticPr fontId="24"/>
  </si>
  <si>
    <t>(1)</t>
    <phoneticPr fontId="42"/>
  </si>
  <si>
    <t>(2)</t>
    <phoneticPr fontId="42"/>
  </si>
  <si>
    <t>低濃度(0.5～5000mg/kg)</t>
    <rPh sb="0" eb="3">
      <t>テイノウド</t>
    </rPh>
    <phoneticPr fontId="42"/>
  </si>
  <si>
    <t>方法指定なし(※1)</t>
    <rPh sb="0" eb="2">
      <t>ホウホウ</t>
    </rPh>
    <rPh sb="2" eb="4">
      <t>シテイ</t>
    </rPh>
    <phoneticPr fontId="24"/>
  </si>
  <si>
    <t>HRMS法(※2)</t>
    <rPh sb="4" eb="5">
      <t>ホウ</t>
    </rPh>
    <phoneticPr fontId="24"/>
  </si>
  <si>
    <t>0.05mg/kg</t>
    <phoneticPr fontId="42"/>
  </si>
  <si>
    <t>0.01μg/100c㎡</t>
    <phoneticPr fontId="24"/>
  </si>
  <si>
    <t>----</t>
    <phoneticPr fontId="42"/>
  </si>
  <si>
    <t>方法指定なし(※)PbCrセット</t>
    <rPh sb="0" eb="2">
      <t>ホウホウ</t>
    </rPh>
    <rPh sb="2" eb="4">
      <t>シテイ</t>
    </rPh>
    <phoneticPr fontId="24"/>
  </si>
  <si>
    <t>HRMS法PbCrセット</t>
    <rPh sb="4" eb="5">
      <t>ホウ</t>
    </rPh>
    <phoneticPr fontId="24"/>
  </si>
  <si>
    <t>HRMS法 (DMSO処理)PbCrセット</t>
    <rPh sb="4" eb="5">
      <t>ホウ</t>
    </rPh>
    <rPh sb="11" eb="13">
      <t>ショリ</t>
    </rPh>
    <phoneticPr fontId="24"/>
  </si>
  <si>
    <t>OKセル</t>
    <phoneticPr fontId="7"/>
  </si>
  <si>
    <t>6.試料返却</t>
    <rPh sb="2" eb="4">
      <t>シリョウ</t>
    </rPh>
    <rPh sb="4" eb="6">
      <t>ヘンキャク</t>
    </rPh>
    <phoneticPr fontId="7"/>
  </si>
  <si>
    <r>
      <t>依頼書データ送信</t>
    </r>
    <r>
      <rPr>
        <b/>
        <sz val="10"/>
        <color theme="1"/>
        <rFont val="Meiryo UI"/>
        <family val="3"/>
        <charset val="128"/>
      </rPr>
      <t>　　PDF等に変換しないで</t>
    </r>
    <r>
      <rPr>
        <b/>
        <sz val="10"/>
        <color rgb="FFFF0000"/>
        <rFont val="Meiryo UI"/>
        <family val="3"/>
        <charset val="128"/>
      </rPr>
      <t>エクセルのまま</t>
    </r>
    <r>
      <rPr>
        <b/>
        <sz val="10"/>
        <color theme="1"/>
        <rFont val="Meiryo UI"/>
        <family val="3"/>
        <charset val="128"/>
      </rPr>
      <t>、手動で添付してください。</t>
    </r>
    <rPh sb="15" eb="17">
      <t>ヘンカン</t>
    </rPh>
    <rPh sb="29" eb="31">
      <t>シュドウ</t>
    </rPh>
    <rPh sb="32" eb="34">
      <t>テンプ</t>
    </rPh>
    <phoneticPr fontId="42"/>
  </si>
  <si>
    <r>
      <t>製造番号など識別名称</t>
    </r>
    <r>
      <rPr>
        <b/>
        <sz val="10"/>
        <color rgb="FFFF0000"/>
        <rFont val="Meiryo UI"/>
        <family val="3"/>
        <charset val="128"/>
      </rPr>
      <t xml:space="preserve"> 必須</t>
    </r>
    <rPh sb="6" eb="8">
      <t>シキベツ</t>
    </rPh>
    <rPh sb="8" eb="10">
      <t>メイショウ</t>
    </rPh>
    <phoneticPr fontId="13"/>
  </si>
  <si>
    <t xml:space="preserve">・「注文書」とサンプルが届いた時点で注文を確定させて頂きます。分析保留のご指示がない際の確定後のキャンセルは費用が発生する場合がありますのでご了承ください。
</t>
    <phoneticPr fontId="42"/>
  </si>
  <si>
    <t>Pb600/Cr300mg/kg</t>
    <phoneticPr fontId="42"/>
  </si>
  <si>
    <t xml:space="preserve">連絡先(e-mail) </t>
    <phoneticPr fontId="42"/>
  </si>
  <si>
    <t>必須</t>
  </si>
  <si>
    <t>ご連絡先（電話）</t>
    <rPh sb="1" eb="4">
      <t>レンラクサキ</t>
    </rPh>
    <rPh sb="5" eb="7">
      <t>デンワ</t>
    </rPh>
    <phoneticPr fontId="34"/>
  </si>
  <si>
    <t>ご連絡先（メールアドレスまたはFAX）</t>
    <rPh sb="1" eb="4">
      <t>レンラクサキ</t>
    </rPh>
    <phoneticPr fontId="34"/>
  </si>
  <si>
    <t xml:space="preserve">分析依頼の目的 </t>
    <rPh sb="0" eb="2">
      <t>ブンセキ</t>
    </rPh>
    <rPh sb="2" eb="4">
      <t>イライ</t>
    </rPh>
    <rPh sb="5" eb="7">
      <t>モクテキ</t>
    </rPh>
    <phoneticPr fontId="24"/>
  </si>
  <si>
    <t xml:space="preserve">業務件名 </t>
    <rPh sb="0" eb="2">
      <t>ギョウム</t>
    </rPh>
    <rPh sb="2" eb="4">
      <t>ケンメイ</t>
    </rPh>
    <phoneticPr fontId="42"/>
  </si>
  <si>
    <t xml:space="preserve">証明書/報告書宛名 </t>
    <rPh sb="0" eb="3">
      <t>ショウメイショ</t>
    </rPh>
    <rPh sb="4" eb="7">
      <t>ホウコクショ</t>
    </rPh>
    <rPh sb="7" eb="9">
      <t>アテナ</t>
    </rPh>
    <phoneticPr fontId="42"/>
  </si>
  <si>
    <t xml:space="preserve">搬入方法 </t>
  </si>
  <si>
    <t>試料発送日（依頼日）</t>
    <rPh sb="0" eb="2">
      <t>シリョウ</t>
    </rPh>
    <rPh sb="2" eb="4">
      <t>ハッソウ</t>
    </rPh>
    <rPh sb="4" eb="5">
      <t>ビ</t>
    </rPh>
    <rPh sb="6" eb="8">
      <t>イライ</t>
    </rPh>
    <rPh sb="8" eb="9">
      <t>ビ</t>
    </rPh>
    <phoneticPr fontId="42"/>
  </si>
  <si>
    <t xml:space="preserve">試料到着予定日 </t>
    <rPh sb="0" eb="2">
      <t>シリョウ</t>
    </rPh>
    <rPh sb="2" eb="4">
      <t>トウチャク</t>
    </rPh>
    <rPh sb="4" eb="7">
      <t>ヨテイビ</t>
    </rPh>
    <phoneticPr fontId="42"/>
  </si>
  <si>
    <t xml:space="preserve">速報納期 </t>
    <rPh sb="0" eb="2">
      <t>ソクホウ</t>
    </rPh>
    <rPh sb="2" eb="4">
      <t>ノウキ</t>
    </rPh>
    <phoneticPr fontId="42"/>
  </si>
  <si>
    <t xml:space="preserve">報告書発行日 </t>
    <rPh sb="0" eb="3">
      <t>ホウコクショ</t>
    </rPh>
    <rPh sb="3" eb="5">
      <t>ハッコウ</t>
    </rPh>
    <rPh sb="5" eb="6">
      <t>ビ</t>
    </rPh>
    <phoneticPr fontId="42"/>
  </si>
  <si>
    <t xml:space="preserve">報告書発送方法 </t>
    <rPh sb="3" eb="5">
      <t>ハッソウ</t>
    </rPh>
    <rPh sb="5" eb="7">
      <t>ホウホウ</t>
    </rPh>
    <phoneticPr fontId="42"/>
  </si>
  <si>
    <t>報告書発行部数（部）</t>
    <rPh sb="0" eb="3">
      <t>ホウコクショ</t>
    </rPh>
    <rPh sb="3" eb="5">
      <t>ハッコウ</t>
    </rPh>
    <rPh sb="5" eb="7">
      <t>ブスウ</t>
    </rPh>
    <rPh sb="8" eb="9">
      <t>ブ</t>
    </rPh>
    <phoneticPr fontId="42"/>
  </si>
  <si>
    <t xml:space="preserve">証明書/報告書送付先(住所) </t>
    <rPh sb="11" eb="13">
      <t>ジュウショ</t>
    </rPh>
    <phoneticPr fontId="24"/>
  </si>
  <si>
    <t xml:space="preserve">ご請求先・送付先 </t>
    <rPh sb="3" eb="4">
      <t>サキ</t>
    </rPh>
    <rPh sb="5" eb="8">
      <t>ソウフサキ</t>
    </rPh>
    <phoneticPr fontId="42"/>
  </si>
  <si>
    <t xml:space="preserve">試料の返却 </t>
    <rPh sb="0" eb="2">
      <t>シリョウ</t>
    </rPh>
    <rPh sb="3" eb="5">
      <t>ヘンキャク</t>
    </rPh>
    <phoneticPr fontId="14"/>
  </si>
  <si>
    <t>返送先　</t>
    <rPh sb="0" eb="2">
      <t>ヘンソウ</t>
    </rPh>
    <rPh sb="2" eb="3">
      <t>サキ</t>
    </rPh>
    <phoneticPr fontId="14"/>
  </si>
  <si>
    <t>７．試料別情報</t>
    <rPh sb="2" eb="4">
      <t>シリョウ</t>
    </rPh>
    <rPh sb="4" eb="5">
      <t>ベツ</t>
    </rPh>
    <rPh sb="5" eb="7">
      <t>ジョウホウ</t>
    </rPh>
    <phoneticPr fontId="42"/>
  </si>
  <si>
    <t>６．試料の返却先</t>
    <rPh sb="7" eb="8">
      <t>サキ</t>
    </rPh>
    <phoneticPr fontId="42"/>
  </si>
  <si>
    <r>
      <t xml:space="preserve">分析項目 </t>
    </r>
    <r>
      <rPr>
        <b/>
        <sz val="10"/>
        <color rgb="FFFF0000"/>
        <rFont val="Meiryo UI"/>
        <family val="3"/>
        <charset val="128"/>
      </rPr>
      <t>必須　　</t>
    </r>
    <r>
      <rPr>
        <sz val="8"/>
        <rFont val="Meiryo UI"/>
        <family val="3"/>
        <charset val="128"/>
      </rPr>
      <t>(注)</t>
    </r>
    <rPh sb="0" eb="2">
      <t>ブンセキ</t>
    </rPh>
    <rPh sb="2" eb="4">
      <t>コウモク</t>
    </rPh>
    <rPh sb="10" eb="11">
      <t>チュウ</t>
    </rPh>
    <phoneticPr fontId="13"/>
  </si>
  <si>
    <r>
      <t>拭き取り面積を入力(cm</t>
    </r>
    <r>
      <rPr>
        <vertAlign val="superscript"/>
        <sz val="8"/>
        <color theme="1"/>
        <rFont val="Meiryo UI"/>
        <family val="3"/>
        <charset val="128"/>
      </rPr>
      <t>2</t>
    </r>
    <r>
      <rPr>
        <sz val="8"/>
        <color theme="1"/>
        <rFont val="Meiryo UI"/>
        <family val="3"/>
        <charset val="128"/>
      </rPr>
      <t>)</t>
    </r>
    <rPh sb="0" eb="1">
      <t>フ</t>
    </rPh>
    <rPh sb="2" eb="3">
      <t>ト</t>
    </rPh>
    <rPh sb="4" eb="6">
      <t>メンセキ</t>
    </rPh>
    <rPh sb="7" eb="9">
      <t>ニュウリョク</t>
    </rPh>
    <phoneticPr fontId="13"/>
  </si>
  <si>
    <t>［選択ください］　　
分析項目一覧表(クリック）</t>
    <rPh sb="11" eb="13">
      <t>ブンセキ</t>
    </rPh>
    <rPh sb="13" eb="15">
      <t>コウモク</t>
    </rPh>
    <rPh sb="15" eb="17">
      <t>イチラン</t>
    </rPh>
    <rPh sb="17" eb="18">
      <t>ヒョウ</t>
    </rPh>
    <phoneticPr fontId="13"/>
  </si>
  <si>
    <t>［選択］
和暦
／西暦</t>
    <rPh sb="5" eb="7">
      <t>ワレキ</t>
    </rPh>
    <rPh sb="9" eb="11">
      <t>セイレキ</t>
    </rPh>
    <phoneticPr fontId="13"/>
  </si>
  <si>
    <t>例：　A12345</t>
    <rPh sb="0" eb="1">
      <t>レイ</t>
    </rPh>
    <phoneticPr fontId="24"/>
  </si>
  <si>
    <t>西暦表記</t>
    <rPh sb="0" eb="2">
      <t>セイレキ</t>
    </rPh>
    <rPh sb="2" eb="4">
      <t>ヒョウキ</t>
    </rPh>
    <phoneticPr fontId="42"/>
  </si>
  <si>
    <t>拭き取り試験</t>
    <rPh sb="0" eb="1">
      <t>フ</t>
    </rPh>
    <rPh sb="2" eb="3">
      <t>ト</t>
    </rPh>
    <rPh sb="4" eb="6">
      <t>シケン</t>
    </rPh>
    <phoneticPr fontId="42"/>
  </si>
  <si>
    <t>鉛・クロム</t>
    <rPh sb="0" eb="1">
      <t>ナマリ</t>
    </rPh>
    <phoneticPr fontId="42"/>
  </si>
  <si>
    <t>コールタール</t>
    <phoneticPr fontId="42"/>
  </si>
  <si>
    <t>溶出：環告13号</t>
    <rPh sb="3" eb="4">
      <t>カン</t>
    </rPh>
    <rPh sb="4" eb="5">
      <t>コク</t>
    </rPh>
    <rPh sb="7" eb="8">
      <t>ゴウ</t>
    </rPh>
    <phoneticPr fontId="13"/>
  </si>
  <si>
    <t>［選択］
・分析法指定なし(※１)
・HRMS法指定(※2)
・HRMS法 (DMSO処理)(※3)</t>
    <rPh sb="6" eb="8">
      <t>ブンセキ</t>
    </rPh>
    <rPh sb="8" eb="9">
      <t>ホウ</t>
    </rPh>
    <rPh sb="9" eb="11">
      <t>シテイ</t>
    </rPh>
    <rPh sb="23" eb="24">
      <t>ホウ</t>
    </rPh>
    <rPh sb="24" eb="26">
      <t>シテイ</t>
    </rPh>
    <rPh sb="36" eb="37">
      <t>ホウ</t>
    </rPh>
    <rPh sb="43" eb="45">
      <t>ショリ</t>
    </rPh>
    <phoneticPr fontId="13"/>
  </si>
  <si>
    <t>［選択］
・JIS K 5674
・底質調査方法
・分析不要</t>
    <rPh sb="26" eb="28">
      <t>ブンセキ</t>
    </rPh>
    <rPh sb="28" eb="30">
      <t>フヨウ</t>
    </rPh>
    <phoneticPr fontId="13"/>
  </si>
  <si>
    <t>［選択］
・BaPからの換算法
・作業環境測定ガイドブック法
・分析不要</t>
    <rPh sb="17" eb="19">
      <t>サギョウ</t>
    </rPh>
    <rPh sb="19" eb="21">
      <t>カンキョウ</t>
    </rPh>
    <rPh sb="21" eb="23">
      <t>ソクテイ</t>
    </rPh>
    <rPh sb="29" eb="30">
      <t>ホウ</t>
    </rPh>
    <rPh sb="32" eb="34">
      <t>ブンセキ</t>
    </rPh>
    <rPh sb="34" eb="36">
      <t>フヨウ</t>
    </rPh>
    <phoneticPr fontId="13"/>
  </si>
  <si>
    <t>JIS K 5674</t>
  </si>
  <si>
    <t>JIS K 5674</t>
    <phoneticPr fontId="13"/>
  </si>
  <si>
    <t>底質調査方法</t>
    <rPh sb="0" eb="2">
      <t>テイシツ</t>
    </rPh>
    <rPh sb="2" eb="4">
      <t>チョウサ</t>
    </rPh>
    <rPh sb="4" eb="6">
      <t>ホウホウ</t>
    </rPh>
    <phoneticPr fontId="13"/>
  </si>
  <si>
    <t>BaPからの換算法</t>
  </si>
  <si>
    <t>BaPからの換算法</t>
    <phoneticPr fontId="42"/>
  </si>
  <si>
    <t>作業環境測定ガイドブック法</t>
    <phoneticPr fontId="42"/>
  </si>
  <si>
    <t>拭き取りの時</t>
    <rPh sb="0" eb="1">
      <t>フ</t>
    </rPh>
    <rPh sb="2" eb="3">
      <t>ト</t>
    </rPh>
    <rPh sb="5" eb="6">
      <t>トキ</t>
    </rPh>
    <phoneticPr fontId="42"/>
  </si>
  <si>
    <t>塗膜3法選択</t>
    <rPh sb="0" eb="2">
      <t>トマク</t>
    </rPh>
    <rPh sb="3" eb="4">
      <t>ポウ</t>
    </rPh>
    <rPh sb="4" eb="6">
      <t>センタク</t>
    </rPh>
    <phoneticPr fontId="42"/>
  </si>
  <si>
    <t>セット　鉛クロム</t>
    <rPh sb="4" eb="5">
      <t>ナマリ</t>
    </rPh>
    <phoneticPr fontId="42"/>
  </si>
  <si>
    <t>セット:コールタール</t>
    <phoneticPr fontId="42"/>
  </si>
  <si>
    <t>セット：13号</t>
    <rPh sb="6" eb="7">
      <t>ゴウ</t>
    </rPh>
    <phoneticPr fontId="42"/>
  </si>
  <si>
    <t>鉛クロム</t>
    <rPh sb="0" eb="1">
      <t>ナマリ</t>
    </rPh>
    <phoneticPr fontId="42"/>
  </si>
  <si>
    <t>コールタール</t>
    <phoneticPr fontId="42"/>
  </si>
  <si>
    <t>環告13号</t>
    <rPh sb="0" eb="1">
      <t>カン</t>
    </rPh>
    <rPh sb="1" eb="2">
      <t>コク</t>
    </rPh>
    <rPh sb="4" eb="5">
      <t>ゴウ</t>
    </rPh>
    <phoneticPr fontId="42"/>
  </si>
  <si>
    <t>[13号]PCB・鉛・六価クロム</t>
    <rPh sb="3" eb="4">
      <t>ゴウ</t>
    </rPh>
    <phoneticPr fontId="42"/>
  </si>
  <si>
    <t>[13号]その他組み合わせ(備考欄に記載ください）</t>
    <rPh sb="7" eb="8">
      <t>タ</t>
    </rPh>
    <rPh sb="8" eb="9">
      <t>ク</t>
    </rPh>
    <rPh sb="10" eb="11">
      <t>ア</t>
    </rPh>
    <rPh sb="14" eb="16">
      <t>ビコウ</t>
    </rPh>
    <rPh sb="16" eb="17">
      <t>ラン</t>
    </rPh>
    <rPh sb="18" eb="20">
      <t>キサイ</t>
    </rPh>
    <phoneticPr fontId="42"/>
  </si>
  <si>
    <t>作業環境測定ガイドブック法</t>
  </si>
  <si>
    <t>試料発送日(依頼日)：</t>
    <rPh sb="0" eb="2">
      <t>シリョウ</t>
    </rPh>
    <rPh sb="2" eb="4">
      <t>ハッソウ</t>
    </rPh>
    <rPh sb="4" eb="5">
      <t>ビ</t>
    </rPh>
    <rPh sb="6" eb="8">
      <t>イライ</t>
    </rPh>
    <rPh sb="8" eb="9">
      <t>ビ</t>
    </rPh>
    <phoneticPr fontId="24"/>
  </si>
  <si>
    <t>【分析項目】他</t>
    <rPh sb="1" eb="3">
      <t>ブンセキ</t>
    </rPh>
    <rPh sb="3" eb="5">
      <t>コウモク</t>
    </rPh>
    <rPh sb="6" eb="7">
      <t>ホカ</t>
    </rPh>
    <phoneticPr fontId="41"/>
  </si>
  <si>
    <t>鉛・クロム</t>
  </si>
  <si>
    <t>コールタール</t>
  </si>
  <si>
    <t>溶出：環告13号</t>
  </si>
  <si>
    <t>作業環境測定ガイドブック3-Ⅱ.14.1（重量分析法）</t>
    <phoneticPr fontId="24"/>
  </si>
  <si>
    <t>[13号]PCB・鉛・六価クロム</t>
  </si>
  <si>
    <t>底質調査方法</t>
  </si>
  <si>
    <t>Pb：0.5mg/kg、Cr：5mg/kg</t>
    <phoneticPr fontId="24"/>
  </si>
  <si>
    <r>
      <t>[13号]7項目</t>
    </r>
    <r>
      <rPr>
        <sz val="8"/>
        <color theme="1"/>
        <rFont val="Meiryo UI"/>
        <family val="3"/>
        <charset val="128"/>
      </rPr>
      <t>(※4)</t>
    </r>
    <r>
      <rPr>
        <sz val="10"/>
        <color theme="1"/>
        <rFont val="Meiryo UI"/>
        <family val="3"/>
        <charset val="128"/>
      </rPr>
      <t>＋油分＋含水率</t>
    </r>
    <phoneticPr fontId="42"/>
  </si>
  <si>
    <t>[クリックください](※１)(※２)(※３)(※４)について（ご不明な点はお問い合わせ先までご連絡ください）</t>
    <rPh sb="32" eb="34">
      <t>フメイ</t>
    </rPh>
    <rPh sb="35" eb="36">
      <t>テン</t>
    </rPh>
    <rPh sb="38" eb="39">
      <t>ト</t>
    </rPh>
    <rPh sb="40" eb="41">
      <t>ア</t>
    </rPh>
    <rPh sb="43" eb="44">
      <t>サキ</t>
    </rPh>
    <rPh sb="47" eb="49">
      <t>レンラク</t>
    </rPh>
    <phoneticPr fontId="42"/>
  </si>
  <si>
    <t>セット項目</t>
    <rPh sb="3" eb="5">
      <t>コウモク</t>
    </rPh>
    <phoneticPr fontId="24"/>
  </si>
  <si>
    <t>下限値</t>
    <rPh sb="0" eb="3">
      <t>カゲンチ</t>
    </rPh>
    <phoneticPr fontId="24"/>
  </si>
  <si>
    <t>項目ごとに異なります。お問い合わせください。</t>
    <rPh sb="0" eb="1">
      <t>コウモク</t>
    </rPh>
    <rPh sb="10" eb="11">
      <t>ト</t>
    </rPh>
    <rPh sb="12" eb="13">
      <t>ア</t>
    </rPh>
    <phoneticPr fontId="24"/>
  </si>
  <si>
    <t>分析メニュー</t>
    <rPh sb="0" eb="2">
      <t>ブンセキ</t>
    </rPh>
    <phoneticPr fontId="24"/>
  </si>
  <si>
    <t>分析方法　詳細</t>
    <rPh sb="0" eb="2">
      <t>ブンセキ</t>
    </rPh>
    <rPh sb="2" eb="4">
      <t>ホウホウ</t>
    </rPh>
    <rPh sb="5" eb="7">
      <t>ショウサイ</t>
    </rPh>
    <phoneticPr fontId="24"/>
  </si>
  <si>
    <t>試料量 （必要最低量）　[容器]</t>
    <rPh sb="12" eb="14">
      <t>ヨウキ</t>
    </rPh>
    <phoneticPr fontId="24"/>
  </si>
  <si>
    <r>
      <t>[13号]7項目</t>
    </r>
    <r>
      <rPr>
        <sz val="9"/>
        <rFont val="Meiryo UI"/>
        <family val="3"/>
        <charset val="128"/>
      </rPr>
      <t>(※4)</t>
    </r>
    <r>
      <rPr>
        <sz val="11"/>
        <rFont val="Meiryo UI"/>
        <family val="3"/>
        <charset val="128"/>
      </rPr>
      <t>＋油分＋含水率</t>
    </r>
    <phoneticPr fontId="24"/>
  </si>
  <si>
    <r>
      <rPr>
        <sz val="9"/>
        <color theme="1"/>
        <rFont val="Meiryo UI"/>
        <family val="3"/>
        <charset val="128"/>
      </rPr>
      <t>(※4)</t>
    </r>
    <r>
      <rPr>
        <sz val="11"/>
        <color theme="1"/>
        <rFont val="Meiryo UI"/>
        <family val="3"/>
        <charset val="128"/>
      </rPr>
      <t>アルキル水銀、水銀、カドミウム、鉛、六価クロム、ヒ素、セレン</t>
    </r>
    <phoneticPr fontId="24"/>
  </si>
  <si>
    <t xml:space="preserve">底質調査方法　平成24年8月　水・大気環境局
</t>
    <phoneticPr fontId="24"/>
  </si>
  <si>
    <t>コールタール成分(BaP)からの換算法　
BaP測定法：AfPS-GS-2019-01-PAK-DE(溶媒抽出-GCMS法)　</t>
    <rPh sb="24" eb="27">
      <t>ソクテイホウ</t>
    </rPh>
    <phoneticPr fontId="24"/>
  </si>
  <si>
    <t>[溶出：環告13号］　　
産業廃棄物に含まれる金属等の検定方法　昭和48年2月17日　環境庁告示13号</t>
    <phoneticPr fontId="24"/>
  </si>
  <si>
    <t>速報納期
(営業日)</t>
    <phoneticPr fontId="24"/>
  </si>
  <si>
    <t>試料量
 （必要最低量）</t>
    <phoneticPr fontId="24"/>
  </si>
  <si>
    <t>20g</t>
    <phoneticPr fontId="24"/>
  </si>
  <si>
    <t>10g</t>
    <phoneticPr fontId="24"/>
  </si>
  <si>
    <t>150g～300g</t>
    <phoneticPr fontId="24"/>
  </si>
  <si>
    <t>JIS K 5674　附属書A（規定）塗膜中の鉛の定量　/
　　　　　　　　　附属書B（規定）塗膜中のクロムの定量</t>
    <phoneticPr fontId="24"/>
  </si>
  <si>
    <t>　　　QMS法での分析困難時</t>
    <phoneticPr fontId="24"/>
  </si>
  <si>
    <t>202104NKASMPCB</t>
    <phoneticPr fontId="24"/>
  </si>
  <si>
    <t>契約内容に同意します</t>
    <rPh sb="0" eb="2">
      <t>ケイヤク</t>
    </rPh>
    <rPh sb="2" eb="4">
      <t>ナイヨウ</t>
    </rPh>
    <rPh sb="5" eb="7">
      <t>ドウイ</t>
    </rPh>
    <phoneticPr fontId="42"/>
  </si>
  <si>
    <t>0.5%(ベンゼン可溶成分として)</t>
    <phoneticPr fontId="24"/>
  </si>
  <si>
    <t>0.5%</t>
    <phoneticPr fontId="24"/>
  </si>
  <si>
    <t>全項目共通</t>
    <phoneticPr fontId="42"/>
  </si>
  <si>
    <t>試料
番号</t>
    <phoneticPr fontId="24"/>
  </si>
  <si>
    <t>【ユーロフィン使用欄】↓入力の上お客様にお渡しください</t>
    <rPh sb="7" eb="9">
      <t>シヨウ</t>
    </rPh>
    <rPh sb="9" eb="10">
      <t>ラン</t>
    </rPh>
    <rPh sb="12" eb="14">
      <t>ニュウリョク</t>
    </rPh>
    <rPh sb="15" eb="16">
      <t>ウエ</t>
    </rPh>
    <rPh sb="17" eb="19">
      <t>キャクサマ</t>
    </rPh>
    <rPh sb="21" eb="22">
      <t>ワタ</t>
    </rPh>
    <phoneticPr fontId="24"/>
  </si>
  <si>
    <t>営業担当者</t>
    <rPh sb="0" eb="2">
      <t>エイギョウ</t>
    </rPh>
    <rPh sb="2" eb="5">
      <t>タントウシャ</t>
    </rPh>
    <phoneticPr fontId="24"/>
  </si>
  <si>
    <t>YokohamaPCB―Version3.00</t>
    <phoneticPr fontId="42"/>
  </si>
  <si>
    <t>eurofins</t>
    <phoneticPr fontId="42"/>
  </si>
  <si>
    <r>
      <t>試料の送付先</t>
    </r>
    <r>
      <rPr>
        <b/>
        <sz val="10"/>
        <color theme="1"/>
        <rFont val="Meiryo UI"/>
        <family val="3"/>
        <charset val="128"/>
      </rPr>
      <t>　　サンプルに試料番号を記して以下に送付ください。(注文書(控）を同封）</t>
    </r>
    <rPh sb="32" eb="35">
      <t>チュウモンショ</t>
    </rPh>
    <rPh sb="36" eb="37">
      <t>ヒカ</t>
    </rPh>
    <rPh sb="39" eb="41">
      <t>ドウフウ</t>
    </rPh>
    <phoneticPr fontId="42"/>
  </si>
  <si>
    <r>
      <t>【契約内容のご確認】</t>
    </r>
    <r>
      <rPr>
        <sz val="11"/>
        <color theme="1"/>
        <rFont val="Meiryo UI"/>
        <family val="3"/>
        <charset val="128"/>
      </rPr>
      <t>※ご確認後、下のチェックボックスをクリックしてください。</t>
    </r>
    <rPh sb="1" eb="3">
      <t>ケイヤク</t>
    </rPh>
    <rPh sb="3" eb="5">
      <t>ナイヨウ</t>
    </rPh>
    <rPh sb="7" eb="9">
      <t>カクニン</t>
    </rPh>
    <rPh sb="16" eb="17">
      <t>シタ</t>
    </rPh>
    <phoneticPr fontId="42"/>
  </si>
  <si>
    <t>宅配便・郵送等</t>
    <rPh sb="0" eb="3">
      <t>タクハイビン</t>
    </rPh>
    <rPh sb="4" eb="6">
      <t>ユウソウ</t>
    </rPh>
    <rPh sb="6" eb="7">
      <t>トウ</t>
    </rPh>
    <phoneticPr fontId="12"/>
  </si>
  <si>
    <t>ご持参</t>
    <rPh sb="1" eb="3">
      <t>ジサン</t>
    </rPh>
    <phoneticPr fontId="12"/>
  </si>
  <si>
    <t>お引き取り</t>
    <rPh sb="1" eb="2">
      <t>ヒ</t>
    </rPh>
    <rPh sb="3" eb="4">
      <t>ト</t>
    </rPh>
    <phoneticPr fontId="12"/>
  </si>
  <si>
    <t>ユーロフィンによる採取</t>
    <rPh sb="9" eb="11">
      <t>サイシュ</t>
    </rPh>
    <phoneticPr fontId="12"/>
  </si>
  <si>
    <t>その他</t>
    <rPh sb="2" eb="3">
      <t>ホカ</t>
    </rPh>
    <phoneticPr fontId="12"/>
  </si>
  <si>
    <t>[簡易法]　絶縁油</t>
  </si>
  <si>
    <t>[簡易法]　絶縁油</t>
    <phoneticPr fontId="13"/>
  </si>
  <si>
    <t>[低濃度ＰＣＢ第５版]紙くず等(含有)</t>
    <rPh sb="7" eb="8">
      <t>ダイ</t>
    </rPh>
    <rPh sb="9" eb="10">
      <t>ハン</t>
    </rPh>
    <phoneticPr fontId="13"/>
  </si>
  <si>
    <t>[低濃度ＰＣＢ第５版]廃活性炭(含有)</t>
    <phoneticPr fontId="13"/>
  </si>
  <si>
    <t>[低濃度ＰＣＢ第５版]汚泥(含有)</t>
    <phoneticPr fontId="13"/>
  </si>
  <si>
    <t>[低濃度ＰＣＢ第５版]廃プラスチック類(表面拭き取り)</t>
    <phoneticPr fontId="13"/>
  </si>
  <si>
    <t>[低濃度ＰＣＢ法５版]金属くず(表面拭き取り)</t>
    <phoneticPr fontId="13"/>
  </si>
  <si>
    <t>[低濃度ＰＣＢ第５版]金属くず(表面抽出)</t>
    <phoneticPr fontId="13"/>
  </si>
  <si>
    <t>[低濃度ＰＣＢ第５版]コンクリートくず</t>
    <phoneticPr fontId="13"/>
  </si>
  <si>
    <t>[低濃度ＰＣＢ第５版]塗膜くず(含有)</t>
  </si>
  <si>
    <t>[低濃度ＰＣＢ第５版]塗膜くず(含有)</t>
    <phoneticPr fontId="13"/>
  </si>
  <si>
    <t>[低濃度ＰＣＢ第５版]廃感圧紙(含有)</t>
    <phoneticPr fontId="13"/>
  </si>
  <si>
    <t>[低濃度ＰＣＢ第５版]廃シーリング材(含有)</t>
    <phoneticPr fontId="13"/>
  </si>
  <si>
    <t>[厚生省告示192号別表第3]第1(洗浄液)</t>
    <phoneticPr fontId="42"/>
  </si>
  <si>
    <t>[厚生省告示192号別表第3]第2(拭き取り)</t>
    <phoneticPr fontId="42"/>
  </si>
  <si>
    <t>[厚生省告示192号別表第3]第3(部材採取)</t>
    <phoneticPr fontId="42"/>
  </si>
  <si>
    <t>[JIS K 5674］塗膜くず　鉛・クロム（PCB分析不要）</t>
    <phoneticPr fontId="42"/>
  </si>
  <si>
    <t>その他(備考欄に入力ください）</t>
    <rPh sb="2" eb="3">
      <t>タ</t>
    </rPh>
    <phoneticPr fontId="13"/>
  </si>
  <si>
    <t>[低濃度ＰＣＢ第５版]紙くず等(含有)</t>
    <phoneticPr fontId="13"/>
  </si>
  <si>
    <t>[低濃度ＰＣＢ第５版]金属くず(表面拭き取り)</t>
    <phoneticPr fontId="13"/>
  </si>
  <si>
    <t>[低濃度ＰＣＢ第５版]
塗膜くず(含有)</t>
    <phoneticPr fontId="13"/>
  </si>
  <si>
    <t>[厚生省告示192号別表第3]第1(洗浄液)</t>
    <phoneticPr fontId="13"/>
  </si>
  <si>
    <t>[厚生省告示192号別表第3]第2(拭き取り)</t>
    <phoneticPr fontId="13"/>
  </si>
  <si>
    <t>[厚生省告示192号別表第3]第3(部材採取)</t>
    <phoneticPr fontId="13"/>
  </si>
  <si>
    <t>[JIS K 5674］塗膜くず　鉛・クロム（ＰＣＢ分析不要）</t>
    <rPh sb="17" eb="18">
      <t>ナマリ</t>
    </rPh>
    <phoneticPr fontId="13"/>
  </si>
  <si>
    <t>[低濃度ＰＣＢ第５版]　塗膜くず(含有)　セット項目</t>
    <rPh sb="24" eb="26">
      <t>コウモク</t>
    </rPh>
    <phoneticPr fontId="24"/>
  </si>
  <si>
    <t>(注)旧法[低濃度ＰＣＢ第４版]ご指定の際は、[低濃度ＰＣＢ第５版]を選択し
備考欄に[低濃度ＰＣＢ第４版]の旨をご記入ください。</t>
    <phoneticPr fontId="42"/>
  </si>
  <si>
    <t>塗膜くず</t>
    <rPh sb="0" eb="2">
      <t>トマク</t>
    </rPh>
    <phoneticPr fontId="13"/>
  </si>
  <si>
    <t>拭取試験</t>
    <rPh sb="0" eb="1">
      <t>フ</t>
    </rPh>
    <rPh sb="1" eb="2">
      <t>ト</t>
    </rPh>
    <rPh sb="2" eb="4">
      <t>シケン</t>
    </rPh>
    <phoneticPr fontId="13"/>
  </si>
  <si>
    <t>[簡易法]絶縁油</t>
    <rPh sb="1" eb="3">
      <t>カンイ</t>
    </rPh>
    <rPh sb="3" eb="4">
      <t>ホウ</t>
    </rPh>
    <rPh sb="5" eb="7">
      <t>ゼツエン</t>
    </rPh>
    <rPh sb="7" eb="8">
      <t>アブラ</t>
    </rPh>
    <phoneticPr fontId="13"/>
  </si>
  <si>
    <t>0.5～5000mg/kg</t>
  </si>
  <si>
    <t>方法指定なし(※1)</t>
  </si>
  <si>
    <t>S</t>
  </si>
  <si>
    <t>他の分析項目、下限値、その他ご要望等あればご記載ください。</t>
    <rPh sb="0" eb="1">
      <t>ホカ</t>
    </rPh>
    <rPh sb="2" eb="4">
      <t>ブンセキ</t>
    </rPh>
    <rPh sb="4" eb="6">
      <t>コウモク</t>
    </rPh>
    <rPh sb="7" eb="10">
      <t>カゲンチ</t>
    </rPh>
    <rPh sb="13" eb="14">
      <t>ホカ</t>
    </rPh>
    <rPh sb="15" eb="17">
      <t>ヨウボウ</t>
    </rPh>
    <rPh sb="17" eb="18">
      <t>トウ</t>
    </rPh>
    <rPh sb="22" eb="24">
      <t>キサイ</t>
    </rPh>
    <phoneticPr fontId="42"/>
  </si>
  <si>
    <t>分析不要</t>
    <rPh sb="0" eb="2">
      <t>ブンセキ</t>
    </rPh>
    <rPh sb="2" eb="4">
      <t>フヨウ</t>
    </rPh>
    <phoneticPr fontId="42"/>
  </si>
  <si>
    <t>[13号]分析不要</t>
    <rPh sb="5" eb="7">
      <t>ブンセキ</t>
    </rPh>
    <rPh sb="7" eb="9">
      <t>フヨウ</t>
    </rPh>
    <phoneticPr fontId="42"/>
  </si>
  <si>
    <t>株式会社●●技研</t>
    <rPh sb="0" eb="4">
      <t>カブシキガイシャ</t>
    </rPh>
    <rPh sb="6" eb="8">
      <t>ギケン</t>
    </rPh>
    <phoneticPr fontId="31"/>
  </si>
  <si>
    <t>●●</t>
  </si>
  <si>
    <t>日本　太郎</t>
    <rPh sb="0" eb="2">
      <t>ニホン</t>
    </rPh>
    <rPh sb="3" eb="5">
      <t>タロウ</t>
    </rPh>
    <phoneticPr fontId="31"/>
  </si>
  <si>
    <t>東京都●●区</t>
    <rPh sb="0" eb="2">
      <t>トウキョウト</t>
    </rPh>
    <rPh sb="5" eb="6">
      <t>ク</t>
    </rPh>
    <phoneticPr fontId="31"/>
  </si>
  <si>
    <t>●●１ー１ー１</t>
  </si>
  <si>
    <t>●●ビル</t>
  </si>
  <si>
    <t>09099999999</t>
  </si>
  <si>
    <t>xxxxxxxx@xxx.xx.xx</t>
  </si>
  <si>
    <t>●●建設株式会社</t>
    <rPh sb="2" eb="4">
      <t>ケンセツ</t>
    </rPh>
    <rPh sb="4" eb="8">
      <t>カブ</t>
    </rPh>
    <phoneticPr fontId="31"/>
  </si>
  <si>
    <t>株式会社●●技研</t>
    <rPh sb="0" eb="4">
      <t>カブ</t>
    </rPh>
    <rPh sb="6" eb="8">
      <t>ギケン</t>
    </rPh>
    <phoneticPr fontId="31"/>
  </si>
  <si>
    <t>ＰＣＢ分析</t>
    <rPh sb="3" eb="5">
      <t>ブンセキ</t>
    </rPh>
    <phoneticPr fontId="31"/>
  </si>
  <si>
    <t>通常納期</t>
    <rPh sb="0" eb="2">
      <t>ツウジョウ</t>
    </rPh>
    <rPh sb="2" eb="4">
      <t>ノウキ</t>
    </rPh>
    <phoneticPr fontId="32"/>
  </si>
  <si>
    <t>yyyyyyyy@yyy.yy.yy</t>
  </si>
  <si>
    <t>都度発送（発行日から2～3日後）</t>
    <rPh sb="0" eb="2">
      <t>ツド</t>
    </rPh>
    <rPh sb="2" eb="4">
      <t>ハッソウ</t>
    </rPh>
    <rPh sb="5" eb="7">
      <t>ハッコウ</t>
    </rPh>
    <rPh sb="7" eb="8">
      <t>ビ</t>
    </rPh>
    <phoneticPr fontId="22"/>
  </si>
  <si>
    <t>不要</t>
    <rPh sb="0" eb="2">
      <t>フヨウ</t>
    </rPh>
    <phoneticPr fontId="21"/>
  </si>
  <si>
    <t>999999</t>
  </si>
  <si>
    <t>お客様情報と同じ</t>
    <rPh sb="1" eb="3">
      <t>キャクサマ</t>
    </rPh>
    <rPh sb="3" eb="5">
      <t>ジョウホウ</t>
    </rPh>
    <phoneticPr fontId="32"/>
  </si>
  <si>
    <t>●●建設株式会社</t>
  </si>
  <si>
    <t>●●部</t>
  </si>
  <si>
    <t>環境　太郎</t>
  </si>
  <si>
    <t>0009999</t>
  </si>
  <si>
    <t>●●市●●区</t>
  </si>
  <si>
    <t>099-9999-9999</t>
  </si>
  <si>
    <t>A12345</t>
  </si>
  <si>
    <t>塗膜</t>
  </si>
  <si>
    <t>渋谷区神宮前三丁目18番33号（渋谷保育園）</t>
  </si>
  <si>
    <t>●●橋</t>
    <rPh sb="2" eb="3">
      <t>バシ</t>
    </rPh>
    <phoneticPr fontId="69"/>
  </si>
  <si>
    <r>
      <t>［選択］
・PCB・鉛・六価クロム
・</t>
    </r>
    <r>
      <rPr>
        <sz val="8"/>
        <color theme="1" tint="4.9989318521683403E-2"/>
        <rFont val="Meiryo UI"/>
        <family val="3"/>
        <charset val="128"/>
      </rPr>
      <t>7項目(※4)＋油分＋含水率</t>
    </r>
    <r>
      <rPr>
        <sz val="9"/>
        <color theme="1" tint="4.9989318521683403E-2"/>
        <rFont val="Meiryo UI"/>
        <family val="3"/>
        <charset val="128"/>
      </rPr>
      <t xml:space="preserve">
・分析不要</t>
    </r>
    <rPh sb="20" eb="22">
      <t>コウモク</t>
    </rPh>
    <rPh sb="27" eb="29">
      <t>ユブン</t>
    </rPh>
    <rPh sb="30" eb="32">
      <t>ガンスイ</t>
    </rPh>
    <rPh sb="32" eb="33">
      <t>リツ</t>
    </rPh>
    <phoneticPr fontId="13"/>
  </si>
  <si>
    <t>環告13号　Hg</t>
    <rPh sb="0" eb="1">
      <t>カン</t>
    </rPh>
    <rPh sb="1" eb="2">
      <t>コク</t>
    </rPh>
    <rPh sb="4" eb="5">
      <t>ゴウ</t>
    </rPh>
    <phoneticPr fontId="24"/>
  </si>
  <si>
    <t>管理番号：12345</t>
    <rPh sb="0" eb="2">
      <t>カンリ</t>
    </rPh>
    <rPh sb="2" eb="4">
      <t>バンゴウ</t>
    </rPh>
    <phoneticPr fontId="24"/>
  </si>
  <si>
    <t>ab-c</t>
  </si>
  <si>
    <t>・お客様より収集させて頂いた情報をユーロフィン日本環境株式会社以外の第三者には、提供・開示いたしません。</t>
  </si>
  <si>
    <t>・注文書の情報は、お客様への連絡などの目的以外に使用しません。</t>
  </si>
  <si>
    <t xml:space="preserve">
【機密情報の取扱について】</t>
  </si>
  <si>
    <t>　　②PCB廃棄物に該当　　　：　「着払い」にてお客様指定の住所にご返却させて頂きます。</t>
  </si>
  <si>
    <t>　　①PCB廃棄物に該当しない：　ユーロフィン日本環境株式会社で残試料を廃棄します。(廃棄費用は分析費用に含まれます)</t>
  </si>
  <si>
    <t xml:space="preserve">　ただし、分析の結果により以下が適応されます。
</t>
  </si>
  <si>
    <t>・分析残試料及びその容器は、返却のご指示がないものに限り、速報後に廃棄させて頂きます。</t>
  </si>
  <si>
    <t>・分析残試料及びその容器のご返却をご希望の場合は「試料の返却」項でご選択ください。「着払い」にてご選択の住所にご返却させて頂きます。(ヤマト運輸を使用)</t>
  </si>
  <si>
    <t>・注文確定後の証明書/報告書の記載内容の修正は、別途費用が発生する場合がありますのでご了承ください。</t>
  </si>
  <si>
    <t>・ご提供する成果品は、報告書（５部まで追加料金なし）となります。 写真、分析記録の提出は追加オプションとなり、別途費用が発生いたします。</t>
  </si>
  <si>
    <t>・試料を宅配便で送付する場合、ユーロフィン日本環境株式会社環境ラボに必ずAM着指定をお願い致します。PM着となった場合、通常納期日に速報をお届け出来ない場合があります。</t>
    <rPh sb="21" eb="23">
      <t>ニホン</t>
    </rPh>
    <rPh sb="23" eb="25">
      <t>カンキョウ</t>
    </rPh>
    <rPh sb="25" eb="29">
      <t>カブ</t>
    </rPh>
    <rPh sb="29" eb="31">
      <t>カンキョウ</t>
    </rPh>
    <phoneticPr fontId="48"/>
  </si>
  <si>
    <t>・分析試料量の2倍以上のサンプルが持ち込まれた場合は分析の結果に関わらず「着払い」にてご返却させて頂きます。</t>
    <rPh sb="1" eb="3">
      <t>ブンセキ</t>
    </rPh>
    <rPh sb="3" eb="5">
      <t>シリョウ</t>
    </rPh>
    <rPh sb="5" eb="6">
      <t>リョウ</t>
    </rPh>
    <rPh sb="8" eb="9">
      <t>バイ</t>
    </rPh>
    <phoneticPr fontId="42"/>
  </si>
  <si>
    <t>［選択］</t>
    <rPh sb="1" eb="3">
      <t>センタク</t>
    </rPh>
    <phoneticPr fontId="24"/>
  </si>
  <si>
    <t>・分析サンプルは加熱又は衝撃により爆発及び有毒ガスが発生することが無いこと、及び放射性物質濃度が8000Bq/kgを超えないことを確認しました。</t>
    <phoneticPr fontId="42"/>
  </si>
  <si>
    <t>環境コンサルティング事業部</t>
  </si>
  <si>
    <t>045-780-3308</t>
  </si>
  <si>
    <t>jp01-consulsales@eurofins.com</t>
  </si>
  <si>
    <t>045-780-5028</t>
  </si>
  <si>
    <t>宛先に環境コンサルを追加</t>
    <rPh sb="0" eb="2">
      <t>アテサキ</t>
    </rPh>
    <rPh sb="3" eb="5">
      <t>カンキョウ</t>
    </rPh>
    <rPh sb="10" eb="12">
      <t>ツイカ</t>
    </rPh>
    <phoneticPr fontId="24"/>
  </si>
  <si>
    <t>契約内容の変更</t>
    <rPh sb="0" eb="2">
      <t>ケイヤク</t>
    </rPh>
    <rPh sb="2" eb="4">
      <t>ナイヨウ</t>
    </rPh>
    <rPh sb="5" eb="7">
      <t>ヘンコウ</t>
    </rPh>
    <phoneticPr fontId="24"/>
  </si>
  <si>
    <t>搬入方法</t>
    <rPh sb="0" eb="2">
      <t>ハンニュウ</t>
    </rPh>
    <rPh sb="2" eb="4">
      <t>ホウホウ</t>
    </rPh>
    <phoneticPr fontId="24"/>
  </si>
  <si>
    <r>
      <t>［選択］
・分析法指定なし(※１)
・HRMS法指定(※2)
・HRMS法 (DMSO処理)(</t>
    </r>
    <r>
      <rPr>
        <sz val="6"/>
        <color theme="1" tint="4.9989318521683403E-2"/>
        <rFont val="Meiryo UI"/>
        <family val="3"/>
        <charset val="128"/>
      </rPr>
      <t>※3</t>
    </r>
    <r>
      <rPr>
        <sz val="8"/>
        <color theme="1" tint="4.9989318521683403E-2"/>
        <rFont val="Meiryo UI"/>
        <family val="3"/>
        <charset val="128"/>
      </rPr>
      <t>)</t>
    </r>
    <rPh sb="6" eb="8">
      <t>ブンセキ</t>
    </rPh>
    <rPh sb="8" eb="9">
      <t>ホウ</t>
    </rPh>
    <rPh sb="9" eb="11">
      <t>シテイ</t>
    </rPh>
    <rPh sb="23" eb="24">
      <t>ホウ</t>
    </rPh>
    <rPh sb="24" eb="26">
      <t>シテイ</t>
    </rPh>
    <rPh sb="36" eb="37">
      <t>ホウ</t>
    </rPh>
    <rPh sb="43" eb="45">
      <t>ショリ</t>
    </rPh>
    <phoneticPr fontId="13"/>
  </si>
  <si>
    <t>コンサル 営業G</t>
  </si>
  <si>
    <t>北関東事業所</t>
    <rPh sb="0" eb="1">
      <t>キタ</t>
    </rPh>
    <rPh sb="1" eb="3">
      <t>カントウ</t>
    </rPh>
    <rPh sb="3" eb="6">
      <t>ジギョウショ</t>
    </rPh>
    <phoneticPr fontId="48"/>
  </si>
  <si>
    <t>Gunma_customersupport@eurofins.com</t>
  </si>
  <si>
    <t>大阪事業所</t>
  </si>
  <si>
    <t>分析記録と精度管理記録がありの場合の数式修正</t>
    <rPh sb="0" eb="2">
      <t>ブンセキ</t>
    </rPh>
    <rPh sb="2" eb="4">
      <t>キロク</t>
    </rPh>
    <rPh sb="5" eb="7">
      <t>セイド</t>
    </rPh>
    <rPh sb="7" eb="9">
      <t>カンリ</t>
    </rPh>
    <rPh sb="9" eb="11">
      <t>キロク</t>
    </rPh>
    <rPh sb="15" eb="17">
      <t>バアイ</t>
    </rPh>
    <rPh sb="18" eb="20">
      <t>スウシキ</t>
    </rPh>
    <rPh sb="20" eb="22">
      <t>シュウセイ</t>
    </rPh>
    <phoneticPr fontId="24"/>
  </si>
  <si>
    <t>(PCB分析不要)</t>
  </si>
  <si>
    <t>[低濃度ＰＣＢ第５版]塗膜くず(含有)(PCB分析不要)JIS K 5674</t>
  </si>
  <si>
    <t>太陽テクノリサーチ</t>
    <phoneticPr fontId="42"/>
  </si>
  <si>
    <t>076-256-3918</t>
    <phoneticPr fontId="42"/>
  </si>
  <si>
    <t>info@taiyo.vc</t>
    <phoneticPr fontId="42"/>
  </si>
  <si>
    <t>076-256-3919</t>
    <phoneticPr fontId="42"/>
  </si>
  <si>
    <t>YokohamaPCB―Version3.03</t>
    <phoneticPr fontId="42"/>
  </si>
  <si>
    <t>info@taiyo.vc</t>
    <phoneticPr fontId="42"/>
  </si>
  <si>
    <t>JunyaSeki@eurofins.com</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</si>
</sst>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
    <numFmt numFmtId="177" formatCode="0000000000"/>
    <numFmt numFmtId="178" formatCode="m&quot;月&quot;d&quot;日(&quot;aaa&quot;)&quot;"/>
    <numFmt numFmtId="179" formatCode="h:mm;@"/>
    <numFmt numFmtId="180" formatCode="m&quot;/&quot;d&quot;(&quot;aaa&quot;)&quot;"/>
    <numFmt numFmtId="181" formatCode="yyyy&quot;年&quot;m&quot;月&quot;;@"/>
    <numFmt numFmtId="182" formatCode="[&lt;=999]000;[&lt;=9999]000\-00;000\-0000"/>
    <numFmt numFmtId="183" formatCode="yyyy/mm/dd"/>
    <numFmt numFmtId="184" formatCode="[$-F800]dddd\,\ mmmm\ dd\,\ yyyy"/>
    <numFmt numFmtId="185" formatCode="yyyy&quot;年&quot;m&quot;月&quot;d&quot;日&quot;;@"/>
    <numFmt numFmtId="186" formatCode="#&quot;年&quot;"/>
    <numFmt numFmtId="187" formatCode="#&quot;月&quot;"/>
    <numFmt numFmtId="188" formatCode="0_);[Red]\(0\)"/>
    <numFmt numFmtId="189" formatCode="m/d;@"/>
  </numFmts>
  <fonts count="10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rgb="FFFF0000"/>
      <name val="ＭＳ Ｐゴシック"/>
      <family val="2"/>
      <scheme val="minor"/>
    </font>
    <font>
      <sz val="20"/>
      <color theme="3" tint="0.39997558519241921"/>
      <name val="ＭＳ Ｐゴシック"/>
      <family val="3"/>
      <charset val="128"/>
      <scheme val="minor"/>
    </font>
    <font>
      <sz val="20"/>
      <color theme="9" tint="-0.249977111117893"/>
      <name val="ＭＳ Ｐゴシック"/>
      <family val="3"/>
      <charset val="128"/>
      <scheme val="minor"/>
    </font>
    <font>
      <sz val="20"/>
      <color theme="1"/>
      <name val="ＭＳ Ｐゴシック"/>
      <family val="3"/>
      <charset val="128"/>
      <scheme val="minor"/>
    </font>
    <font>
      <u/>
      <sz val="11"/>
      <color theme="10"/>
      <name val="ＭＳ Ｐゴシック"/>
      <family val="2"/>
      <scheme val="minor"/>
    </font>
    <font>
      <sz val="11"/>
      <color theme="1"/>
      <name val="ＭＳ Ｐゴシック"/>
      <family val="3"/>
      <charset val="128"/>
      <scheme val="minor"/>
    </font>
    <font>
      <sz val="11"/>
      <name val="ＭＳ Ｐゴシック"/>
      <family val="2"/>
      <scheme val="minor"/>
    </font>
    <font>
      <sz val="11"/>
      <name val="ＭＳ Ｐゴシック"/>
      <family val="3"/>
      <charset val="128"/>
    </font>
    <font>
      <sz val="11"/>
      <color theme="0"/>
      <name val="ＭＳ Ｐゴシック"/>
      <family val="2"/>
      <scheme val="minor"/>
    </font>
    <font>
      <b/>
      <sz val="11"/>
      <color rgb="FFFF000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9"/>
      <color indexed="81"/>
      <name val="ＭＳ Ｐゴシック"/>
      <family val="3"/>
      <charset val="128"/>
    </font>
    <font>
      <sz val="11"/>
      <color theme="1"/>
      <name val="ＭＳ Ｐゴシック"/>
      <family val="2"/>
      <scheme val="minor"/>
    </font>
    <font>
      <b/>
      <sz val="9"/>
      <color indexed="81"/>
      <name val="ＭＳ Ｐゴシック"/>
      <family val="3"/>
      <charset val="128"/>
    </font>
    <font>
      <sz val="10"/>
      <color theme="1"/>
      <name val="ＭＳ Ｐゴシック"/>
      <family val="2"/>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sz val="6"/>
      <color theme="1"/>
      <name val="ＭＳ Ｐゴシック"/>
      <family val="3"/>
      <charset val="128"/>
      <scheme val="minor"/>
    </font>
    <font>
      <b/>
      <sz val="18"/>
      <color theme="1"/>
      <name val="ＭＳ Ｐゴシック"/>
      <family val="3"/>
      <charset val="128"/>
      <scheme val="minor"/>
    </font>
    <font>
      <sz val="11"/>
      <name val="CODE39"/>
      <family val="2"/>
    </font>
    <font>
      <b/>
      <sz val="16"/>
      <color theme="1"/>
      <name val="ＭＳ Ｐゴシック"/>
      <family val="3"/>
      <charset val="128"/>
      <scheme val="minor"/>
    </font>
    <font>
      <u/>
      <sz val="11"/>
      <color theme="10"/>
      <name val="ＭＳ Ｐゴシック"/>
      <family val="2"/>
      <charset val="128"/>
      <scheme val="minor"/>
    </font>
    <font>
      <sz val="9"/>
      <color theme="1"/>
      <name val="ＭＳ Ｐゴシック"/>
      <family val="3"/>
      <charset val="128"/>
      <scheme val="minor"/>
    </font>
    <font>
      <sz val="20"/>
      <color theme="1"/>
      <name val="ＭＳ Ｐゴシック"/>
      <family val="2"/>
      <scheme val="minor"/>
    </font>
    <font>
      <b/>
      <u/>
      <sz val="11"/>
      <color rgb="FFFF0000"/>
      <name val="ＭＳ Ｐゴシック"/>
      <family val="3"/>
      <charset val="128"/>
      <scheme val="minor"/>
    </font>
    <font>
      <sz val="11"/>
      <color rgb="FFFF0000"/>
      <name val="ＭＳ Ｐゴシック"/>
      <family val="3"/>
      <charset val="128"/>
      <scheme val="minor"/>
    </font>
    <font>
      <b/>
      <sz val="20"/>
      <color theme="1"/>
      <name val="ＭＳ Ｐゴシック"/>
      <family val="3"/>
      <charset val="128"/>
      <scheme val="minor"/>
    </font>
    <font>
      <sz val="11"/>
      <color theme="1"/>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9"/>
      <color theme="0"/>
      <name val="ＭＳ Ｐゴシック"/>
      <family val="3"/>
      <charset val="128"/>
      <scheme val="minor"/>
    </font>
    <font>
      <b/>
      <sz val="10"/>
      <color theme="0"/>
      <name val="ＭＳ Ｐゴシック"/>
      <family val="3"/>
      <charset val="128"/>
      <scheme val="minor"/>
    </font>
    <font>
      <b/>
      <sz val="11"/>
      <color theme="0"/>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12"/>
      <name val="ＭＳ Ｐゴシック"/>
      <family val="2"/>
      <scheme val="minor"/>
    </font>
    <font>
      <sz val="9"/>
      <color rgb="FF000000"/>
      <name val="Meiryo UI"/>
      <family val="3"/>
      <charset val="128"/>
    </font>
    <font>
      <b/>
      <sz val="14"/>
      <color theme="1"/>
      <name val="ＭＳ Ｐゴシック"/>
      <family val="3"/>
      <charset val="128"/>
      <scheme val="minor"/>
    </font>
    <font>
      <sz val="9"/>
      <color theme="1"/>
      <name val="ＭＳ Ｐゴシック"/>
      <family val="2"/>
      <scheme val="minor"/>
    </font>
    <font>
      <sz val="10"/>
      <color rgb="FF000000"/>
      <name val="Times New Roman"/>
      <family val="1"/>
    </font>
    <font>
      <sz val="9"/>
      <color theme="1"/>
      <name val="ＭＳ Ｐゴシック"/>
      <family val="2"/>
      <charset val="128"/>
      <scheme val="minor"/>
    </font>
    <font>
      <vertAlign val="superscript"/>
      <sz val="11"/>
      <color theme="1"/>
      <name val="ＭＳ Ｐゴシック"/>
      <family val="3"/>
      <charset val="128"/>
      <scheme val="minor"/>
    </font>
    <font>
      <sz val="16"/>
      <color rgb="FFFF0000"/>
      <name val="ＭＳ Ｐゴシック"/>
      <family val="2"/>
      <scheme val="minor"/>
    </font>
    <font>
      <sz val="10"/>
      <name val="Meiryo UI"/>
      <family val="3"/>
      <charset val="128"/>
    </font>
    <font>
      <sz val="12"/>
      <color theme="1"/>
      <name val="ＭＳ Ｐゴシック"/>
      <family val="2"/>
      <scheme val="minor"/>
    </font>
    <font>
      <sz val="11"/>
      <color rgb="FF000000"/>
      <name val="游ゴシック"/>
      <family val="3"/>
      <charset val="128"/>
    </font>
    <font>
      <b/>
      <sz val="11"/>
      <color indexed="81"/>
      <name val="MS P ゴシック"/>
      <family val="3"/>
      <charset val="128"/>
    </font>
    <font>
      <sz val="10"/>
      <color theme="1" tint="4.9989318521683403E-2"/>
      <name val="Meiryo UI"/>
      <family val="3"/>
      <charset val="128"/>
    </font>
    <font>
      <sz val="10"/>
      <color theme="0"/>
      <name val="Meiryo UI"/>
      <family val="3"/>
      <charset val="128"/>
    </font>
    <font>
      <u/>
      <sz val="10"/>
      <name val="Meiryo UI"/>
      <family val="3"/>
      <charset val="128"/>
    </font>
    <font>
      <sz val="10"/>
      <color rgb="FF000000"/>
      <name val="Meiryo UI"/>
      <family val="3"/>
      <charset val="128"/>
    </font>
    <font>
      <b/>
      <u/>
      <sz val="10"/>
      <color theme="1"/>
      <name val="Meiryo UI"/>
      <family val="3"/>
      <charset val="128"/>
    </font>
    <font>
      <b/>
      <sz val="10"/>
      <color theme="1"/>
      <name val="Meiryo UI"/>
      <family val="3"/>
      <charset val="128"/>
    </font>
    <font>
      <sz val="10"/>
      <color rgb="FFFF0000"/>
      <name val="Meiryo UI"/>
      <family val="3"/>
      <charset val="128"/>
    </font>
    <font>
      <u/>
      <sz val="10"/>
      <color theme="10"/>
      <name val="Meiryo UI"/>
      <family val="3"/>
      <charset val="128"/>
    </font>
    <font>
      <b/>
      <sz val="10"/>
      <color rgb="FFFF0000"/>
      <name val="Meiryo UI"/>
      <family val="3"/>
      <charset val="128"/>
    </font>
    <font>
      <b/>
      <u/>
      <sz val="10"/>
      <color theme="10"/>
      <name val="Meiryo UI"/>
      <family val="3"/>
      <charset val="128"/>
    </font>
    <font>
      <b/>
      <u/>
      <sz val="10"/>
      <color rgb="FF000000"/>
      <name val="Meiryo UI"/>
      <family val="3"/>
      <charset val="128"/>
    </font>
    <font>
      <b/>
      <sz val="10"/>
      <name val="Meiryo UI"/>
      <family val="3"/>
      <charset val="128"/>
    </font>
    <font>
      <b/>
      <sz val="10"/>
      <color theme="0"/>
      <name val="Meiryo UI"/>
      <family val="3"/>
      <charset val="128"/>
    </font>
    <font>
      <b/>
      <sz val="10"/>
      <color theme="1" tint="4.9989318521683403E-2"/>
      <name val="Meiryo UI"/>
      <family val="3"/>
      <charset val="128"/>
    </font>
    <font>
      <b/>
      <u/>
      <sz val="24"/>
      <color theme="1"/>
      <name val="Meiryo UI"/>
      <family val="3"/>
      <charset val="128"/>
    </font>
    <font>
      <b/>
      <sz val="18"/>
      <color theme="1"/>
      <name val="Meiryo UI"/>
      <family val="3"/>
      <charset val="128"/>
    </font>
    <font>
      <sz val="11"/>
      <name val="Meiryo UI"/>
      <family val="3"/>
      <charset val="128"/>
    </font>
    <font>
      <b/>
      <sz val="16"/>
      <color theme="1"/>
      <name val="Meiryo UI"/>
      <family val="3"/>
      <charset val="128"/>
    </font>
    <font>
      <b/>
      <u/>
      <sz val="10"/>
      <color rgb="FFFF0000"/>
      <name val="Meiryo UI"/>
      <family val="3"/>
      <charset val="128"/>
    </font>
    <font>
      <b/>
      <u/>
      <sz val="14"/>
      <color theme="1"/>
      <name val="Meiryo UI"/>
      <family val="3"/>
      <charset val="128"/>
    </font>
    <font>
      <b/>
      <sz val="14"/>
      <color theme="1"/>
      <name val="Meiryo UI"/>
      <family val="3"/>
      <charset val="128"/>
    </font>
    <font>
      <sz val="9"/>
      <name val="Meiryo UI"/>
      <family val="3"/>
      <charset val="128"/>
    </font>
    <font>
      <sz val="8"/>
      <name val="Meiryo UI"/>
      <family val="3"/>
      <charset val="128"/>
    </font>
    <font>
      <sz val="9"/>
      <color theme="1" tint="4.9989318521683403E-2"/>
      <name val="Meiryo UI"/>
      <family val="3"/>
      <charset val="128"/>
    </font>
    <font>
      <sz val="8"/>
      <color theme="1" tint="4.9989318521683403E-2"/>
      <name val="Meiryo UI"/>
      <family val="3"/>
      <charset val="128"/>
    </font>
    <font>
      <sz val="6"/>
      <color theme="1" tint="4.9989318521683403E-2"/>
      <name val="Meiryo UI"/>
      <family val="3"/>
      <charset val="128"/>
    </font>
    <font>
      <vertAlign val="superscript"/>
      <sz val="8"/>
      <color theme="1"/>
      <name val="Meiryo UI"/>
      <family val="3"/>
      <charset val="128"/>
    </font>
    <font>
      <b/>
      <sz val="14"/>
      <name val="Meiryo UI"/>
      <family val="3"/>
      <charset val="128"/>
    </font>
    <font>
      <sz val="6"/>
      <color theme="1"/>
      <name val="Meiryo UI"/>
      <family val="3"/>
      <charset val="128"/>
    </font>
  </fonts>
  <fills count="1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C00000"/>
        <bgColor indexed="64"/>
      </patternFill>
    </fill>
    <fill>
      <patternFill patternType="solid">
        <fgColor theme="5" tint="-0.249977111117893"/>
        <bgColor indexed="64"/>
      </patternFill>
    </fill>
    <fill>
      <patternFill patternType="solid">
        <fgColor theme="5"/>
        <bgColor theme="5"/>
      </patternFill>
    </fill>
    <fill>
      <patternFill patternType="solid">
        <fgColor theme="6"/>
        <bgColor theme="6"/>
      </patternFill>
    </fill>
    <fill>
      <patternFill patternType="solid">
        <fgColor theme="7"/>
        <bgColor theme="7"/>
      </patternFill>
    </fill>
    <fill>
      <patternFill patternType="solid">
        <fgColor theme="8"/>
        <bgColor theme="8"/>
      </patternFill>
    </fill>
    <fill>
      <patternFill patternType="solid">
        <fgColor theme="4"/>
        <bgColor theme="4"/>
      </patternFill>
    </fill>
    <fill>
      <patternFill patternType="solid">
        <fgColor theme="9"/>
        <bgColor theme="9"/>
      </patternFill>
    </fill>
    <fill>
      <patternFill patternType="solid">
        <fgColor theme="1"/>
        <bgColor theme="1"/>
      </patternFill>
    </fill>
    <fill>
      <patternFill patternType="solid">
        <fgColor rgb="FFFFFF00"/>
        <bgColor indexed="64"/>
      </patternFill>
    </fill>
    <fill>
      <patternFill patternType="solid">
        <fgColor rgb="FF7030A0"/>
        <bgColor indexed="64"/>
      </patternFill>
    </fill>
    <fill>
      <patternFill patternType="solid">
        <fgColor rgb="FF92D050"/>
        <bgColor indexed="64"/>
      </patternFill>
    </fill>
    <fill>
      <patternFill patternType="solid">
        <fgColor theme="7"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top style="hair">
        <color auto="1"/>
      </top>
      <bottom style="hair">
        <color auto="1"/>
      </bottom>
      <diagonal/>
    </border>
    <border>
      <left style="hair">
        <color auto="1"/>
      </left>
      <right style="thin">
        <color indexed="64"/>
      </right>
      <top/>
      <bottom style="hair">
        <color auto="1"/>
      </bottom>
      <diagonal/>
    </border>
    <border>
      <left/>
      <right/>
      <top style="hair">
        <color auto="1"/>
      </top>
      <bottom style="hair">
        <color auto="1"/>
      </bottom>
      <diagonal/>
    </border>
    <border>
      <left style="hair">
        <color indexed="64"/>
      </left>
      <right/>
      <top/>
      <bottom style="thin">
        <color indexed="64"/>
      </bottom>
      <diagonal/>
    </border>
    <border>
      <left/>
      <right/>
      <top/>
      <bottom style="hair">
        <color auto="1"/>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auto="1"/>
      </top>
      <bottom style="medium">
        <color indexed="64"/>
      </bottom>
      <diagonal/>
    </border>
    <border>
      <left/>
      <right style="medium">
        <color indexed="64"/>
      </right>
      <top/>
      <bottom style="medium">
        <color indexed="64"/>
      </bottom>
      <diagonal/>
    </border>
    <border>
      <left/>
      <right/>
      <top/>
      <bottom style="medium">
        <color auto="1"/>
      </bottom>
      <diagonal/>
    </border>
    <border>
      <left/>
      <right style="medium">
        <color indexed="64"/>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indexed="64"/>
      </right>
      <top style="thin">
        <color auto="1"/>
      </top>
      <bottom style="medium">
        <color indexed="64"/>
      </bottom>
      <diagonal/>
    </border>
    <border>
      <left style="medium">
        <color auto="1"/>
      </left>
      <right/>
      <top/>
      <bottom style="medium">
        <color auto="1"/>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indexed="64"/>
      </right>
      <top style="thin">
        <color indexed="64"/>
      </top>
      <bottom style="double">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medium">
        <color indexed="64"/>
      </right>
      <top style="thin">
        <color auto="1"/>
      </top>
      <bottom style="hair">
        <color indexed="64"/>
      </bottom>
      <diagonal/>
    </border>
    <border>
      <left/>
      <right style="medium">
        <color auto="1"/>
      </right>
      <top style="hair">
        <color indexed="64"/>
      </top>
      <bottom style="thin">
        <color auto="1"/>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bottom style="medium">
        <color theme="1"/>
      </bottom>
      <diagonal/>
    </border>
    <border>
      <left style="thin">
        <color theme="1"/>
      </left>
      <right style="thin">
        <color theme="1"/>
      </right>
      <top style="thin">
        <color theme="1"/>
      </top>
      <bottom style="medium">
        <color theme="1"/>
      </bottom>
      <diagonal/>
    </border>
    <border>
      <left/>
      <right/>
      <top style="medium">
        <color theme="1"/>
      </top>
      <bottom/>
      <diagonal/>
    </border>
    <border>
      <left style="thin">
        <color theme="1"/>
      </left>
      <right style="thin">
        <color theme="1"/>
      </right>
      <top style="medium">
        <color theme="1"/>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hair">
        <color indexed="64"/>
      </left>
      <right/>
      <top style="thin">
        <color auto="1"/>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style="hair">
        <color indexed="64"/>
      </left>
      <right style="thin">
        <color indexed="64"/>
      </right>
      <top style="thin">
        <color auto="1"/>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thin">
        <color auto="1"/>
      </bottom>
      <diagonal/>
    </border>
    <border>
      <left style="hair">
        <color indexed="64"/>
      </left>
      <right style="thin">
        <color indexed="64"/>
      </right>
      <top/>
      <bottom style="thin">
        <color auto="1"/>
      </bottom>
      <diagonal/>
    </border>
    <border>
      <left style="hair">
        <color indexed="64"/>
      </left>
      <right style="hair">
        <color indexed="64"/>
      </right>
      <top/>
      <bottom style="thin">
        <color indexed="64"/>
      </bottom>
      <diagonal/>
    </border>
    <border>
      <left style="hair">
        <color auto="1"/>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style="thin">
        <color indexed="64"/>
      </right>
      <top style="medium">
        <color auto="1"/>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medium">
        <color indexed="64"/>
      </bottom>
      <diagonal/>
    </border>
    <border>
      <left style="thin">
        <color indexed="64"/>
      </left>
      <right/>
      <top style="medium">
        <color auto="1"/>
      </top>
      <bottom/>
      <diagonal/>
    </border>
    <border>
      <left style="medium">
        <color indexed="64"/>
      </left>
      <right style="medium">
        <color indexed="64"/>
      </right>
      <top style="medium">
        <color indexed="64"/>
      </top>
      <bottom style="medium">
        <color indexed="64"/>
      </bottom>
      <diagonal/>
    </border>
  </borders>
  <cellStyleXfs count="34">
    <xf numFmtId="0" fontId="0" fillId="0" borderId="0"/>
    <xf numFmtId="0" fontId="29" fillId="0" borderId="0" applyNumberFormat="0" applyFill="0" applyBorder="0" applyAlignment="0" applyProtection="0"/>
    <xf numFmtId="0" fontId="32" fillId="0" borderId="0"/>
    <xf numFmtId="0" fontId="23" fillId="0" borderId="0">
      <alignment vertical="center"/>
    </xf>
    <xf numFmtId="0" fontId="22" fillId="0" borderId="0">
      <alignment vertical="center"/>
    </xf>
    <xf numFmtId="0" fontId="38" fillId="0" borderId="0"/>
    <xf numFmtId="0" fontId="32" fillId="0" borderId="0"/>
    <xf numFmtId="0" fontId="32" fillId="0" borderId="0"/>
    <xf numFmtId="0" fontId="21" fillId="0" borderId="0">
      <alignment vertical="center"/>
    </xf>
    <xf numFmtId="0" fontId="21" fillId="0" borderId="0">
      <alignment vertical="center"/>
    </xf>
    <xf numFmtId="0" fontId="30" fillId="0" borderId="0">
      <alignment vertical="center"/>
    </xf>
    <xf numFmtId="0" fontId="20" fillId="0" borderId="0">
      <alignment vertical="center"/>
    </xf>
    <xf numFmtId="0" fontId="20" fillId="0" borderId="0">
      <alignment vertical="center"/>
    </xf>
    <xf numFmtId="0" fontId="50" fillId="0" borderId="0" applyNumberFormat="0" applyFill="0" applyBorder="0" applyAlignment="0" applyProtection="0">
      <alignment vertical="center"/>
    </xf>
    <xf numFmtId="0" fontId="32"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69" fillId="0" borderId="0"/>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cellStyleXfs>
  <cellXfs count="880">
    <xf numFmtId="0" fontId="0" fillId="0" borderId="0" xfId="0"/>
    <xf numFmtId="0" fontId="0" fillId="0" borderId="0" xfId="0" applyProtection="1">
      <protection hidden="1"/>
    </xf>
    <xf numFmtId="0" fontId="0" fillId="0" borderId="0" xfId="0"/>
    <xf numFmtId="0" fontId="28" fillId="5" borderId="0" xfId="0" applyFont="1" applyFill="1" applyAlignment="1" applyProtection="1">
      <alignment vertical="center"/>
      <protection hidden="1"/>
    </xf>
    <xf numFmtId="0" fontId="0" fillId="0" borderId="0" xfId="0" applyAlignment="1" applyProtection="1">
      <alignment horizontal="left"/>
      <protection hidden="1"/>
    </xf>
    <xf numFmtId="0" fontId="0" fillId="0" borderId="0" xfId="0" applyFill="1" applyProtection="1">
      <protection locked="0"/>
    </xf>
    <xf numFmtId="0" fontId="0" fillId="6" borderId="0" xfId="0" applyFill="1" applyProtection="1">
      <protection locked="0" hidden="1"/>
    </xf>
    <xf numFmtId="0" fontId="29" fillId="6" borderId="0" xfId="1" applyFill="1" applyAlignment="1" applyProtection="1">
      <alignment vertical="center"/>
      <protection hidden="1"/>
    </xf>
    <xf numFmtId="0" fontId="29" fillId="0" borderId="0" xfId="1" applyAlignment="1" applyProtection="1">
      <alignment vertical="center"/>
      <protection hidden="1"/>
    </xf>
    <xf numFmtId="0" fontId="29" fillId="0" borderId="0" xfId="1" applyProtection="1">
      <protection hidden="1"/>
    </xf>
    <xf numFmtId="0" fontId="53" fillId="0" borderId="0" xfId="1" applyFont="1" applyAlignment="1" applyProtection="1">
      <alignment vertical="center"/>
      <protection hidden="1"/>
    </xf>
    <xf numFmtId="0" fontId="0" fillId="7" borderId="0" xfId="0" applyFill="1" applyProtection="1">
      <protection locked="0"/>
    </xf>
    <xf numFmtId="0" fontId="29" fillId="0" borderId="0" xfId="1" applyAlignment="1" applyProtection="1">
      <alignment horizontal="left" vertical="center"/>
      <protection hidden="1"/>
    </xf>
    <xf numFmtId="0" fontId="34" fillId="0" borderId="0" xfId="0" applyFont="1" applyProtection="1">
      <protection hidden="1"/>
    </xf>
    <xf numFmtId="0" fontId="29" fillId="6" borderId="0" xfId="1" applyFill="1" applyAlignment="1" applyProtection="1">
      <alignment horizontal="left" vertical="center"/>
      <protection hidden="1"/>
    </xf>
    <xf numFmtId="0" fontId="53" fillId="0" borderId="0" xfId="1" applyFont="1" applyProtection="1">
      <protection hidden="1"/>
    </xf>
    <xf numFmtId="0" fontId="0" fillId="2" borderId="19" xfId="0" applyFill="1" applyBorder="1"/>
    <xf numFmtId="0" fontId="0" fillId="2" borderId="21" xfId="0" applyFill="1" applyBorder="1"/>
    <xf numFmtId="0" fontId="0" fillId="2" borderId="39" xfId="0" applyFill="1" applyBorder="1" applyAlignment="1">
      <alignment horizontal="left"/>
    </xf>
    <xf numFmtId="181" fontId="0" fillId="0" borderId="0" xfId="0" applyNumberFormat="1"/>
    <xf numFmtId="0" fontId="0" fillId="0" borderId="0" xfId="0" applyFill="1"/>
    <xf numFmtId="0" fontId="0" fillId="6" borderId="0" xfId="0" applyFill="1"/>
    <xf numFmtId="0" fontId="25" fillId="0" borderId="0" xfId="0" applyFont="1" applyFill="1" applyProtection="1">
      <protection locked="0" hidden="1"/>
    </xf>
    <xf numFmtId="0" fontId="25" fillId="0" borderId="0" xfId="0" applyFont="1" applyFill="1" applyProtection="1">
      <protection hidden="1"/>
    </xf>
    <xf numFmtId="0" fontId="0" fillId="2" borderId="21" xfId="0" applyFill="1" applyBorder="1" applyAlignment="1">
      <alignment horizontal="right"/>
    </xf>
    <xf numFmtId="0" fontId="54" fillId="0" borderId="0" xfId="0" applyFont="1" applyFill="1" applyProtection="1">
      <protection locked="0" hidden="1"/>
    </xf>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0" borderId="0" xfId="0" applyFill="1" applyBorder="1"/>
    <xf numFmtId="181" fontId="0" fillId="0" borderId="0" xfId="0" applyNumberFormat="1" applyFill="1" applyBorder="1"/>
    <xf numFmtId="0" fontId="0" fillId="3" borderId="3" xfId="0" applyFont="1" applyFill="1" applyBorder="1" applyAlignment="1" applyProtection="1">
      <alignment vertical="center"/>
      <protection hidden="1"/>
    </xf>
    <xf numFmtId="0" fontId="0" fillId="3" borderId="5" xfId="0" applyFont="1" applyFill="1" applyBorder="1" applyAlignment="1" applyProtection="1">
      <alignment vertical="center"/>
      <protection hidden="1"/>
    </xf>
    <xf numFmtId="0" fontId="0" fillId="3" borderId="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30" fillId="0" borderId="0" xfId="0" applyFont="1" applyFill="1" applyBorder="1" applyProtection="1">
      <protection locked="0" hidden="1"/>
    </xf>
    <xf numFmtId="0" fontId="0" fillId="3" borderId="1" xfId="0" applyFont="1" applyFill="1" applyBorder="1" applyAlignment="1" applyProtection="1">
      <alignment vertical="center"/>
      <protection hidden="1"/>
    </xf>
    <xf numFmtId="0" fontId="30" fillId="0" borderId="0" xfId="0" applyFont="1" applyProtection="1">
      <protection hidden="1"/>
    </xf>
    <xf numFmtId="0" fontId="33" fillId="0" borderId="0" xfId="0" applyFont="1" applyFill="1" applyProtection="1">
      <protection locked="0"/>
    </xf>
    <xf numFmtId="0" fontId="0" fillId="2" borderId="0" xfId="0" applyFill="1"/>
    <xf numFmtId="0" fontId="0" fillId="2" borderId="0" xfId="0" applyFill="1" applyAlignment="1">
      <alignment horizontal="left"/>
    </xf>
    <xf numFmtId="0" fontId="0" fillId="2" borderId="0" xfId="0" applyFill="1" applyBorder="1" applyAlignment="1">
      <alignment horizontal="left"/>
    </xf>
    <xf numFmtId="181" fontId="0" fillId="2" borderId="0" xfId="0" applyNumberFormat="1" applyFill="1"/>
    <xf numFmtId="0" fontId="0" fillId="2" borderId="40" xfId="0" applyFill="1" applyBorder="1"/>
    <xf numFmtId="0" fontId="0" fillId="2" borderId="41" xfId="0" applyFill="1" applyBorder="1" applyAlignment="1">
      <alignment horizontal="left"/>
    </xf>
    <xf numFmtId="0" fontId="30" fillId="2" borderId="41" xfId="0" applyFont="1" applyFill="1" applyBorder="1" applyAlignment="1" applyProtection="1">
      <alignment horizontal="left" vertical="center" shrinkToFit="1"/>
      <protection hidden="1"/>
    </xf>
    <xf numFmtId="181" fontId="30" fillId="2" borderId="41" xfId="0" applyNumberFormat="1" applyFont="1" applyFill="1" applyBorder="1" applyAlignment="1" applyProtection="1">
      <alignment horizontal="left" vertical="center" shrinkToFit="1"/>
      <protection hidden="1"/>
    </xf>
    <xf numFmtId="0" fontId="30" fillId="2" borderId="42" xfId="0" applyFont="1" applyFill="1" applyBorder="1" applyAlignment="1" applyProtection="1">
      <alignment horizontal="left" vertical="center" wrapText="1" shrinkToFit="1"/>
      <protection hidden="1"/>
    </xf>
    <xf numFmtId="0" fontId="0" fillId="2" borderId="43" xfId="0" applyFill="1" applyBorder="1" applyAlignment="1">
      <alignment horizontal="right"/>
    </xf>
    <xf numFmtId="176" fontId="0" fillId="2" borderId="44" xfId="0" applyNumberFormat="1" applyFill="1" applyBorder="1" applyAlignment="1">
      <alignment horizontal="left"/>
    </xf>
    <xf numFmtId="0" fontId="0" fillId="2" borderId="44" xfId="0" applyFill="1" applyBorder="1" applyAlignment="1">
      <alignment horizontal="left"/>
    </xf>
    <xf numFmtId="179" fontId="0" fillId="2" borderId="44" xfId="0" applyNumberFormat="1" applyFill="1" applyBorder="1" applyAlignment="1">
      <alignment shrinkToFit="1"/>
    </xf>
    <xf numFmtId="0" fontId="0" fillId="2" borderId="44" xfId="0" applyFill="1" applyBorder="1" applyAlignment="1">
      <alignment wrapText="1"/>
    </xf>
    <xf numFmtId="0" fontId="0" fillId="2" borderId="20" xfId="0" applyFill="1" applyBorder="1" applyAlignment="1">
      <alignment wrapText="1"/>
    </xf>
    <xf numFmtId="0" fontId="0" fillId="2" borderId="45" xfId="0" applyFill="1" applyBorder="1" applyAlignment="1">
      <alignment horizontal="right"/>
    </xf>
    <xf numFmtId="176" fontId="0" fillId="2" borderId="39" xfId="0" applyNumberFormat="1" applyFill="1" applyBorder="1" applyAlignment="1">
      <alignment horizontal="left"/>
    </xf>
    <xf numFmtId="0" fontId="0" fillId="2" borderId="46" xfId="0" applyFill="1" applyBorder="1" applyAlignment="1">
      <alignment horizontal="right"/>
    </xf>
    <xf numFmtId="176" fontId="0" fillId="2" borderId="47" xfId="0" applyNumberFormat="1" applyFill="1" applyBorder="1" applyAlignment="1">
      <alignment horizontal="left"/>
    </xf>
    <xf numFmtId="0" fontId="0" fillId="2" borderId="47" xfId="0" applyFill="1" applyBorder="1" applyAlignment="1">
      <alignment wrapText="1"/>
    </xf>
    <xf numFmtId="0" fontId="0" fillId="0" borderId="0" xfId="0" applyAlignment="1">
      <alignment horizontal="left"/>
    </xf>
    <xf numFmtId="0" fontId="0" fillId="0" borderId="0" xfId="0" applyFill="1" applyBorder="1" applyAlignment="1" applyProtection="1">
      <alignment horizontal="left" vertical="center"/>
      <protection locked="0"/>
    </xf>
    <xf numFmtId="0" fontId="0" fillId="2" borderId="39" xfId="0" applyNumberFormat="1" applyFill="1" applyBorder="1" applyAlignment="1">
      <alignment horizontal="left"/>
    </xf>
    <xf numFmtId="20" fontId="0" fillId="2" borderId="44" xfId="0" applyNumberFormat="1" applyFill="1" applyBorder="1" applyAlignment="1">
      <alignment wrapText="1"/>
    </xf>
    <xf numFmtId="0" fontId="40" fillId="2" borderId="44" xfId="0" applyFont="1" applyFill="1" applyBorder="1" applyAlignment="1">
      <alignment horizontal="left" vertical="center" wrapText="1"/>
    </xf>
    <xf numFmtId="179" fontId="0" fillId="2" borderId="47" xfId="0" applyNumberFormat="1" applyFill="1" applyBorder="1" applyAlignment="1">
      <alignment shrinkToFit="1"/>
    </xf>
    <xf numFmtId="20" fontId="0" fillId="2" borderId="47" xfId="0" applyNumberFormat="1" applyFill="1" applyBorder="1" applyAlignment="1">
      <alignment wrapText="1"/>
    </xf>
    <xf numFmtId="0" fontId="64" fillId="0" borderId="0" xfId="10" applyFont="1" applyBorder="1" applyAlignment="1" applyProtection="1">
      <alignment horizontal="left" vertical="center" shrinkToFit="1"/>
      <protection hidden="1"/>
    </xf>
    <xf numFmtId="183" fontId="0" fillId="2" borderId="44" xfId="0" applyNumberFormat="1" applyFill="1" applyBorder="1" applyAlignment="1">
      <alignment shrinkToFit="1"/>
    </xf>
    <xf numFmtId="0" fontId="0" fillId="0" borderId="0" xfId="0" applyBorder="1"/>
    <xf numFmtId="181" fontId="0" fillId="0" borderId="0" xfId="0" applyNumberFormat="1" applyBorder="1"/>
    <xf numFmtId="0" fontId="14" fillId="0" borderId="0" xfId="27" applyFont="1" applyFill="1" applyBorder="1" applyAlignment="1">
      <alignment vertical="center"/>
    </xf>
    <xf numFmtId="49" fontId="14" fillId="0" borderId="0" xfId="27" applyNumberFormat="1" applyFont="1" applyFill="1" applyBorder="1" applyAlignment="1">
      <alignment vertical="center"/>
    </xf>
    <xf numFmtId="0" fontId="0" fillId="0" borderId="1" xfId="0" applyBorder="1"/>
    <xf numFmtId="0" fontId="0" fillId="0" borderId="1" xfId="0" applyBorder="1" applyAlignment="1">
      <alignment shrinkToFit="1"/>
    </xf>
    <xf numFmtId="49" fontId="0" fillId="0" borderId="1" xfId="0" applyNumberFormat="1" applyBorder="1" applyAlignment="1">
      <alignment shrinkToFit="1"/>
    </xf>
    <xf numFmtId="0" fontId="68" fillId="0" borderId="1" xfId="0" applyFont="1" applyFill="1" applyBorder="1" applyAlignment="1">
      <alignment shrinkToFit="1"/>
    </xf>
    <xf numFmtId="0" fontId="14" fillId="0" borderId="0" xfId="27" applyFill="1" applyProtection="1">
      <alignment vertical="center"/>
    </xf>
    <xf numFmtId="0" fontId="14" fillId="0" borderId="0" xfId="27" applyProtection="1">
      <alignment vertical="center"/>
    </xf>
    <xf numFmtId="0" fontId="14" fillId="0" borderId="1" xfId="27" applyBorder="1" applyProtection="1">
      <alignment vertical="center"/>
    </xf>
    <xf numFmtId="0" fontId="58" fillId="0" borderId="1" xfId="10" applyFont="1" applyFill="1" applyBorder="1" applyAlignment="1" applyProtection="1">
      <alignment horizontal="right" vertical="center" wrapText="1"/>
    </xf>
    <xf numFmtId="0" fontId="14" fillId="0" borderId="60" xfId="27" applyBorder="1" applyAlignment="1" applyProtection="1">
      <alignment horizontal="center" vertical="center"/>
    </xf>
    <xf numFmtId="185" fontId="64" fillId="5" borderId="0" xfId="27" applyNumberFormat="1" applyFont="1" applyFill="1" applyProtection="1">
      <alignment vertical="center"/>
    </xf>
    <xf numFmtId="0" fontId="14" fillId="0" borderId="71" xfId="27" applyBorder="1" applyAlignment="1" applyProtection="1">
      <alignment horizontal="center" vertical="center"/>
    </xf>
    <xf numFmtId="0" fontId="63" fillId="0" borderId="0" xfId="27" applyFont="1" applyAlignment="1" applyProtection="1">
      <alignment horizontal="left" vertical="center"/>
    </xf>
    <xf numFmtId="0" fontId="0" fillId="0" borderId="0" xfId="0" applyNumberFormat="1"/>
    <xf numFmtId="0" fontId="0" fillId="0" borderId="0" xfId="0" applyFill="1" applyAlignment="1">
      <alignment horizontal="left"/>
    </xf>
    <xf numFmtId="0" fontId="14" fillId="0" borderId="1" xfId="27" applyBorder="1" applyAlignment="1" applyProtection="1">
      <alignment horizontal="right" vertical="center"/>
    </xf>
    <xf numFmtId="0" fontId="0" fillId="2" borderId="44" xfId="0" applyNumberFormat="1" applyFill="1" applyBorder="1" applyAlignment="1">
      <alignment shrinkToFit="1"/>
    </xf>
    <xf numFmtId="0" fontId="47" fillId="0" borderId="0" xfId="10" applyFont="1" applyAlignment="1" applyProtection="1">
      <alignment vertical="center"/>
      <protection hidden="1"/>
    </xf>
    <xf numFmtId="0" fontId="51" fillId="0" borderId="0" xfId="10" applyFont="1" applyProtection="1">
      <alignment vertical="center"/>
      <protection hidden="1"/>
    </xf>
    <xf numFmtId="0" fontId="30" fillId="0" borderId="0" xfId="10" applyBorder="1" applyAlignment="1" applyProtection="1">
      <alignment vertical="center"/>
      <protection hidden="1"/>
    </xf>
    <xf numFmtId="0" fontId="30" fillId="0" borderId="0" xfId="10" applyProtection="1">
      <alignment vertical="center"/>
      <protection hidden="1"/>
    </xf>
    <xf numFmtId="0" fontId="45" fillId="0" borderId="0" xfId="10" applyFont="1" applyProtection="1">
      <alignment vertical="center"/>
      <protection hidden="1"/>
    </xf>
    <xf numFmtId="0" fontId="35" fillId="0" borderId="0" xfId="10" applyFont="1" applyAlignment="1" applyProtection="1">
      <alignment horizontal="center" vertical="center"/>
      <protection hidden="1"/>
    </xf>
    <xf numFmtId="0" fontId="35" fillId="0" borderId="0" xfId="10" applyFont="1" applyProtection="1">
      <alignment vertical="center"/>
      <protection hidden="1"/>
    </xf>
    <xf numFmtId="0" fontId="51" fillId="0" borderId="1" xfId="10" applyFont="1" applyBorder="1" applyProtection="1">
      <alignment vertical="center"/>
      <protection hidden="1"/>
    </xf>
    <xf numFmtId="0" fontId="30" fillId="0" borderId="1" xfId="10" applyBorder="1" applyAlignment="1" applyProtection="1">
      <alignment vertical="center"/>
      <protection hidden="1"/>
    </xf>
    <xf numFmtId="0" fontId="51" fillId="0" borderId="0" xfId="10" applyFont="1" applyAlignment="1" applyProtection="1">
      <alignment vertical="center"/>
      <protection hidden="1"/>
    </xf>
    <xf numFmtId="0" fontId="60" fillId="12" borderId="58" xfId="0" applyNumberFormat="1" applyFont="1" applyFill="1" applyBorder="1" applyAlignment="1" applyProtection="1">
      <alignment vertical="center" shrinkToFit="1"/>
      <protection hidden="1"/>
    </xf>
    <xf numFmtId="0" fontId="51" fillId="0" borderId="58" xfId="10" applyNumberFormat="1" applyFont="1" applyBorder="1" applyAlignment="1" applyProtection="1">
      <alignment vertical="center" shrinkToFit="1"/>
      <protection hidden="1"/>
    </xf>
    <xf numFmtId="0" fontId="51" fillId="0" borderId="0" xfId="10" applyNumberFormat="1" applyFont="1" applyBorder="1" applyAlignment="1" applyProtection="1">
      <alignment vertical="center" shrinkToFit="1"/>
      <protection hidden="1"/>
    </xf>
    <xf numFmtId="0" fontId="30" fillId="0" borderId="18" xfId="10" applyFont="1" applyBorder="1" applyAlignment="1" applyProtection="1">
      <alignment horizontal="center" vertical="center"/>
      <protection hidden="1"/>
    </xf>
    <xf numFmtId="0" fontId="46" fillId="0" borderId="18" xfId="10" applyFont="1" applyBorder="1" applyAlignment="1" applyProtection="1">
      <alignment horizontal="center" vertical="center" shrinkToFit="1"/>
      <protection hidden="1"/>
    </xf>
    <xf numFmtId="0" fontId="51" fillId="0" borderId="0" xfId="10" applyNumberFormat="1" applyFont="1" applyBorder="1" applyAlignment="1" applyProtection="1">
      <alignment vertical="center"/>
      <protection hidden="1"/>
    </xf>
    <xf numFmtId="0" fontId="51" fillId="0" borderId="0" xfId="10" applyNumberFormat="1" applyFont="1" applyBorder="1" applyAlignment="1" applyProtection="1">
      <alignment vertical="center" wrapText="1" shrinkToFit="1"/>
      <protection hidden="1"/>
    </xf>
    <xf numFmtId="0" fontId="51" fillId="0" borderId="0" xfId="10" applyFont="1" applyAlignment="1" applyProtection="1">
      <alignment vertical="center" shrinkToFit="1"/>
      <protection hidden="1"/>
    </xf>
    <xf numFmtId="0" fontId="36" fillId="0" borderId="54" xfId="10" applyFont="1" applyBorder="1" applyAlignment="1" applyProtection="1">
      <alignment horizontal="center" vertical="center" shrinkToFit="1"/>
      <protection hidden="1"/>
    </xf>
    <xf numFmtId="0" fontId="36" fillId="0" borderId="55" xfId="10" applyFont="1" applyBorder="1" applyAlignment="1" applyProtection="1">
      <alignment horizontal="center" vertical="center" shrinkToFit="1"/>
      <protection hidden="1"/>
    </xf>
    <xf numFmtId="0" fontId="30" fillId="0" borderId="55" xfId="10" applyBorder="1" applyAlignment="1" applyProtection="1">
      <alignment horizontal="left" vertical="center"/>
      <protection hidden="1"/>
    </xf>
    <xf numFmtId="0" fontId="30" fillId="0" borderId="0" xfId="10" applyFont="1" applyBorder="1" applyAlignment="1" applyProtection="1">
      <alignment vertical="center"/>
      <protection hidden="1"/>
    </xf>
    <xf numFmtId="0" fontId="51" fillId="0" borderId="56" xfId="10" applyNumberFormat="1" applyFont="1" applyBorder="1" applyAlignment="1" applyProtection="1">
      <alignment vertical="center" shrinkToFit="1"/>
      <protection hidden="1"/>
    </xf>
    <xf numFmtId="0" fontId="51" fillId="0" borderId="56" xfId="10" applyNumberFormat="1" applyFont="1" applyBorder="1" applyAlignment="1" applyProtection="1">
      <alignment vertical="center"/>
      <protection hidden="1"/>
    </xf>
    <xf numFmtId="0" fontId="30" fillId="0" borderId="0" xfId="10" applyFill="1" applyProtection="1">
      <alignment vertical="center"/>
      <protection hidden="1"/>
    </xf>
    <xf numFmtId="0" fontId="30" fillId="0" borderId="0" xfId="10" applyBorder="1" applyProtection="1">
      <alignment vertical="center"/>
      <protection hidden="1"/>
    </xf>
    <xf numFmtId="0" fontId="60" fillId="8" borderId="58" xfId="10" applyNumberFormat="1" applyFont="1" applyFill="1" applyBorder="1" applyAlignment="1" applyProtection="1">
      <alignment vertical="center" shrinkToFit="1"/>
      <protection hidden="1"/>
    </xf>
    <xf numFmtId="0" fontId="60" fillId="8" borderId="58" xfId="10" applyNumberFormat="1" applyFont="1" applyFill="1" applyBorder="1" applyAlignment="1" applyProtection="1">
      <alignment vertical="center"/>
      <protection hidden="1"/>
    </xf>
    <xf numFmtId="0" fontId="60" fillId="8" borderId="58" xfId="10" applyNumberFormat="1" applyFont="1" applyFill="1" applyBorder="1" applyAlignment="1" applyProtection="1">
      <alignment horizontal="left" vertical="center"/>
      <protection hidden="1"/>
    </xf>
    <xf numFmtId="0" fontId="51" fillId="0" borderId="58" xfId="10" applyNumberFormat="1" applyFont="1" applyBorder="1" applyAlignment="1" applyProtection="1">
      <alignment vertical="center"/>
      <protection hidden="1"/>
    </xf>
    <xf numFmtId="0" fontId="30" fillId="0" borderId="0" xfId="10" applyNumberFormat="1" applyFont="1" applyBorder="1" applyAlignment="1" applyProtection="1">
      <alignment vertical="center"/>
      <protection hidden="1"/>
    </xf>
    <xf numFmtId="0" fontId="51" fillId="0" borderId="0" xfId="10" applyFont="1" applyBorder="1" applyAlignment="1" applyProtection="1">
      <alignment vertical="top" wrapText="1"/>
      <protection hidden="1"/>
    </xf>
    <xf numFmtId="0" fontId="30" fillId="0" borderId="0" xfId="10" applyNumberFormat="1" applyFont="1" applyBorder="1" applyAlignment="1" applyProtection="1">
      <alignment horizontal="center" vertical="center"/>
      <protection hidden="1"/>
    </xf>
    <xf numFmtId="0" fontId="30" fillId="0" borderId="0" xfId="10" applyNumberFormat="1" applyFont="1" applyBorder="1" applyAlignment="1" applyProtection="1">
      <alignment horizontal="center" vertical="center" wrapText="1"/>
      <protection hidden="1"/>
    </xf>
    <xf numFmtId="0" fontId="30" fillId="0" borderId="56" xfId="10" applyNumberFormat="1" applyFont="1" applyBorder="1" applyAlignment="1" applyProtection="1">
      <alignment horizontal="center" vertical="center"/>
      <protection hidden="1"/>
    </xf>
    <xf numFmtId="0" fontId="51" fillId="0" borderId="0" xfId="10" applyFont="1" applyBorder="1" applyProtection="1">
      <alignment vertical="center"/>
      <protection hidden="1"/>
    </xf>
    <xf numFmtId="0" fontId="30" fillId="0" borderId="0" xfId="10" applyFill="1" applyBorder="1" applyAlignment="1" applyProtection="1">
      <alignment horizontal="center" vertical="center"/>
      <protection hidden="1"/>
    </xf>
    <xf numFmtId="0" fontId="60" fillId="9" borderId="58" xfId="10" applyNumberFormat="1" applyFont="1" applyFill="1" applyBorder="1" applyAlignment="1" applyProtection="1">
      <alignment vertical="center"/>
      <protection hidden="1"/>
    </xf>
    <xf numFmtId="0" fontId="20" fillId="0" borderId="0" xfId="11" applyProtection="1">
      <alignment vertical="center"/>
      <protection hidden="1"/>
    </xf>
    <xf numFmtId="0" fontId="19" fillId="0" borderId="0" xfId="11" applyFont="1" applyProtection="1">
      <alignment vertical="center"/>
      <protection hidden="1"/>
    </xf>
    <xf numFmtId="0" fontId="30" fillId="0" borderId="0" xfId="10" applyFont="1" applyBorder="1" applyAlignment="1" applyProtection="1">
      <alignment horizontal="center" vertical="center"/>
      <protection hidden="1"/>
    </xf>
    <xf numFmtId="0" fontId="30" fillId="0" borderId="0" xfId="10" applyFont="1" applyBorder="1" applyProtection="1">
      <alignment vertical="center"/>
      <protection hidden="1"/>
    </xf>
    <xf numFmtId="0" fontId="48" fillId="0" borderId="0" xfId="12" applyFont="1" applyAlignment="1" applyProtection="1">
      <alignment horizontal="right" vertical="center"/>
      <protection hidden="1"/>
    </xf>
    <xf numFmtId="0" fontId="47" fillId="0" borderId="0" xfId="10" applyFont="1" applyBorder="1" applyAlignment="1" applyProtection="1">
      <alignment vertical="center"/>
      <protection hidden="1"/>
    </xf>
    <xf numFmtId="0" fontId="48" fillId="0" borderId="0" xfId="12" applyFont="1" applyBorder="1" applyAlignment="1" applyProtection="1">
      <alignment horizontal="right" vertical="center"/>
      <protection hidden="1"/>
    </xf>
    <xf numFmtId="0" fontId="60" fillId="10" borderId="58" xfId="10" applyNumberFormat="1" applyFont="1" applyFill="1" applyBorder="1" applyAlignment="1" applyProtection="1">
      <alignment vertical="center"/>
      <protection hidden="1"/>
    </xf>
    <xf numFmtId="0" fontId="61" fillId="11" borderId="58" xfId="10" applyNumberFormat="1" applyFont="1" applyFill="1" applyBorder="1" applyAlignment="1" applyProtection="1">
      <alignment vertical="center" wrapText="1"/>
      <protection hidden="1"/>
    </xf>
    <xf numFmtId="0" fontId="60" fillId="11" borderId="58" xfId="10" applyNumberFormat="1" applyFont="1" applyFill="1" applyBorder="1" applyAlignment="1" applyProtection="1">
      <alignment vertical="center"/>
      <protection hidden="1"/>
    </xf>
    <xf numFmtId="0" fontId="46" fillId="0" borderId="58" xfId="10" applyNumberFormat="1" applyFont="1" applyBorder="1" applyAlignment="1" applyProtection="1">
      <alignment vertical="center"/>
      <protection hidden="1"/>
    </xf>
    <xf numFmtId="0" fontId="60" fillId="13" borderId="58" xfId="10" applyNumberFormat="1" applyFont="1" applyFill="1" applyBorder="1" applyAlignment="1" applyProtection="1">
      <alignment vertical="center"/>
      <protection hidden="1"/>
    </xf>
    <xf numFmtId="0" fontId="62" fillId="13" borderId="58" xfId="10" applyNumberFormat="1" applyFont="1" applyFill="1" applyBorder="1" applyAlignment="1" applyProtection="1">
      <alignment vertical="center"/>
      <protection hidden="1"/>
    </xf>
    <xf numFmtId="0" fontId="30" fillId="0" borderId="58" xfId="10" applyNumberFormat="1" applyFont="1" applyBorder="1" applyAlignment="1" applyProtection="1">
      <alignment horizontal="left" vertical="center"/>
      <protection hidden="1"/>
    </xf>
    <xf numFmtId="0" fontId="30" fillId="0" borderId="58" xfId="10" applyNumberFormat="1" applyFont="1" applyBorder="1" applyAlignment="1" applyProtection="1">
      <alignment vertical="center"/>
      <protection hidden="1"/>
    </xf>
    <xf numFmtId="0" fontId="30" fillId="0" borderId="56" xfId="10" applyNumberFormat="1" applyFont="1" applyBorder="1" applyAlignment="1" applyProtection="1">
      <alignment horizontal="left" vertical="center"/>
      <protection hidden="1"/>
    </xf>
    <xf numFmtId="0" fontId="60" fillId="14" borderId="59" xfId="10" applyNumberFormat="1" applyFont="1" applyFill="1" applyBorder="1" applyAlignment="1" applyProtection="1">
      <alignment vertical="center"/>
      <protection hidden="1"/>
    </xf>
    <xf numFmtId="0" fontId="51" fillId="0" borderId="59" xfId="10" applyNumberFormat="1" applyFont="1" applyBorder="1" applyAlignment="1" applyProtection="1">
      <alignment vertical="center"/>
      <protection hidden="1"/>
    </xf>
    <xf numFmtId="0" fontId="51" fillId="0" borderId="57" xfId="10" applyNumberFormat="1" applyFont="1" applyBorder="1" applyAlignment="1" applyProtection="1">
      <alignment vertical="center"/>
      <protection hidden="1"/>
    </xf>
    <xf numFmtId="0" fontId="62" fillId="8" borderId="5" xfId="10" applyNumberFormat="1" applyFont="1" applyFill="1" applyBorder="1" applyAlignment="1" applyProtection="1">
      <alignment vertical="center"/>
      <protection hidden="1"/>
    </xf>
    <xf numFmtId="0" fontId="30" fillId="0" borderId="5" xfId="10" applyFill="1" applyBorder="1" applyProtection="1">
      <alignment vertical="center"/>
      <protection hidden="1"/>
    </xf>
    <xf numFmtId="0" fontId="30" fillId="0" borderId="0" xfId="10" applyNumberFormat="1" applyFont="1" applyBorder="1" applyAlignment="1" applyProtection="1">
      <alignment horizontal="left" vertical="center"/>
      <protection hidden="1"/>
    </xf>
    <xf numFmtId="0" fontId="0" fillId="0" borderId="0" xfId="0" applyFill="1" applyProtection="1">
      <protection locked="0" hidden="1"/>
    </xf>
    <xf numFmtId="0" fontId="29" fillId="0" borderId="0" xfId="1" applyFill="1" applyAlignment="1" applyProtection="1">
      <alignment vertical="center"/>
      <protection hidden="1"/>
    </xf>
    <xf numFmtId="0" fontId="29" fillId="0" borderId="0" xfId="1" applyFill="1" applyAlignment="1" applyProtection="1">
      <alignment horizontal="left" vertical="center"/>
      <protection hidden="1"/>
    </xf>
    <xf numFmtId="184" fontId="13" fillId="0" borderId="1" xfId="27" applyNumberFormat="1" applyFont="1" applyFill="1" applyBorder="1" applyAlignment="1" applyProtection="1">
      <alignment horizontal="left" vertical="center"/>
      <protection locked="0"/>
    </xf>
    <xf numFmtId="0" fontId="14" fillId="0" borderId="1" xfId="27" applyBorder="1" applyAlignment="1" applyProtection="1">
      <alignment horizontal="left" vertical="center"/>
    </xf>
    <xf numFmtId="0" fontId="63" fillId="0" borderId="1" xfId="27" applyFont="1" applyBorder="1" applyAlignment="1" applyProtection="1">
      <alignment horizontal="left" vertical="center"/>
    </xf>
    <xf numFmtId="185" fontId="64" fillId="5" borderId="1" xfId="27" applyNumberFormat="1" applyFont="1" applyFill="1" applyBorder="1" applyProtection="1">
      <alignment vertical="center"/>
    </xf>
    <xf numFmtId="0" fontId="70" fillId="0" borderId="1" xfId="27" applyFont="1" applyBorder="1" applyProtection="1">
      <alignment vertical="center"/>
    </xf>
    <xf numFmtId="0" fontId="30" fillId="2" borderId="85" xfId="0" applyFont="1" applyFill="1" applyBorder="1" applyAlignment="1" applyProtection="1">
      <alignment horizontal="left" vertical="center" wrapText="1" shrinkToFit="1"/>
      <protection hidden="1"/>
    </xf>
    <xf numFmtId="0" fontId="0" fillId="2" borderId="50" xfId="0" applyFill="1" applyBorder="1" applyAlignment="1">
      <alignment wrapText="1"/>
    </xf>
    <xf numFmtId="20" fontId="0" fillId="0" borderId="79" xfId="0" applyNumberFormat="1" applyBorder="1"/>
    <xf numFmtId="0" fontId="0" fillId="2" borderId="45" xfId="0" applyFill="1" applyBorder="1" applyAlignment="1">
      <alignment wrapText="1"/>
    </xf>
    <xf numFmtId="0" fontId="0" fillId="2" borderId="46" xfId="0" applyFill="1" applyBorder="1" applyAlignment="1">
      <alignment wrapText="1"/>
    </xf>
    <xf numFmtId="0" fontId="0" fillId="2" borderId="39" xfId="0" applyNumberFormat="1" applyFill="1" applyBorder="1" applyAlignment="1">
      <alignment horizontal="left" vertical="top" wrapText="1"/>
    </xf>
    <xf numFmtId="0" fontId="0" fillId="7" borderId="0" xfId="0" applyFill="1" applyAlignment="1" applyProtection="1">
      <alignment horizontal="left"/>
      <protection locked="0"/>
    </xf>
    <xf numFmtId="0" fontId="31" fillId="0" borderId="0" xfId="0" applyFont="1" applyAlignment="1">
      <alignment horizontal="left"/>
    </xf>
    <xf numFmtId="49" fontId="0" fillId="0" borderId="0" xfId="0" applyNumberFormat="1" applyAlignment="1">
      <alignment horizontal="left"/>
    </xf>
    <xf numFmtId="0" fontId="14" fillId="0" borderId="0" xfId="27" applyFill="1" applyAlignment="1" applyProtection="1">
      <alignment horizontal="left" vertical="center"/>
    </xf>
    <xf numFmtId="0" fontId="14" fillId="0" borderId="0" xfId="27" applyAlignment="1" applyProtection="1">
      <alignment horizontal="left" vertical="center"/>
    </xf>
    <xf numFmtId="0" fontId="14" fillId="0" borderId="1" xfId="27" applyFill="1" applyBorder="1" applyAlignment="1" applyProtection="1">
      <alignment vertical="center" shrinkToFit="1"/>
    </xf>
    <xf numFmtId="0" fontId="0" fillId="6" borderId="0" xfId="0" applyFill="1" applyAlignment="1">
      <alignment horizontal="right"/>
    </xf>
    <xf numFmtId="0" fontId="30" fillId="2" borderId="0" xfId="0" applyFont="1" applyFill="1" applyBorder="1" applyAlignment="1" applyProtection="1">
      <alignment horizontal="left" vertical="center" wrapText="1" shrinkToFit="1"/>
      <protection hidden="1"/>
    </xf>
    <xf numFmtId="0" fontId="0" fillId="0" borderId="1" xfId="0" applyBorder="1" applyAlignment="1">
      <alignment horizontal="left"/>
    </xf>
    <xf numFmtId="182" fontId="0" fillId="0" borderId="1" xfId="0" applyNumberFormat="1" applyBorder="1" applyAlignment="1">
      <alignment horizontal="left"/>
    </xf>
    <xf numFmtId="49" fontId="0" fillId="0" borderId="1" xfId="0" applyNumberFormat="1" applyBorder="1" applyAlignment="1">
      <alignment horizontal="left"/>
    </xf>
    <xf numFmtId="0" fontId="0" fillId="0" borderId="1" xfId="0" applyNumberFormat="1" applyBorder="1" applyAlignment="1">
      <alignment horizontal="left"/>
    </xf>
    <xf numFmtId="0" fontId="72" fillId="0" borderId="0" xfId="0" applyFont="1" applyBorder="1"/>
    <xf numFmtId="0" fontId="58" fillId="0" borderId="13" xfId="0" applyFont="1" applyBorder="1" applyAlignment="1">
      <alignment horizontal="center"/>
    </xf>
    <xf numFmtId="0" fontId="58" fillId="0" borderId="14" xfId="0" applyFont="1" applyBorder="1" applyAlignment="1">
      <alignment horizontal="center"/>
    </xf>
    <xf numFmtId="0" fontId="58" fillId="0" borderId="15" xfId="0" applyFont="1" applyBorder="1" applyAlignment="1">
      <alignment horizontal="center"/>
    </xf>
    <xf numFmtId="0" fontId="58" fillId="0" borderId="16" xfId="0" applyFont="1" applyBorder="1" applyAlignment="1">
      <alignment horizontal="center"/>
    </xf>
    <xf numFmtId="0" fontId="58" fillId="0" borderId="1" xfId="0" applyFont="1" applyBorder="1" applyAlignment="1">
      <alignment horizontal="center"/>
    </xf>
    <xf numFmtId="0" fontId="73" fillId="0" borderId="1" xfId="0" applyFont="1" applyBorder="1" applyAlignment="1">
      <alignment horizontal="center"/>
    </xf>
    <xf numFmtId="0" fontId="58" fillId="0" borderId="61" xfId="0" applyFont="1" applyBorder="1" applyAlignment="1">
      <alignment horizontal="center"/>
    </xf>
    <xf numFmtId="0" fontId="58" fillId="0" borderId="0" xfId="0" applyFont="1" applyBorder="1" applyAlignment="1">
      <alignment vertical="center"/>
    </xf>
    <xf numFmtId="0" fontId="30" fillId="0" borderId="1" xfId="10" applyNumberFormat="1" applyBorder="1" applyAlignment="1" applyProtection="1">
      <alignment horizontal="center" vertical="center"/>
      <protection hidden="1"/>
    </xf>
    <xf numFmtId="0" fontId="6" fillId="0" borderId="1" xfId="27" applyFont="1" applyBorder="1" applyProtection="1">
      <alignment vertical="center"/>
    </xf>
    <xf numFmtId="49" fontId="0" fillId="0" borderId="1" xfId="0" applyNumberFormat="1" applyBorder="1"/>
    <xf numFmtId="0" fontId="0" fillId="0" borderId="89" xfId="0" applyNumberFormat="1" applyBorder="1"/>
    <xf numFmtId="49" fontId="0" fillId="0" borderId="89" xfId="0" applyNumberFormat="1" applyBorder="1"/>
    <xf numFmtId="0" fontId="31" fillId="0" borderId="0" xfId="1" applyFont="1" applyAlignment="1" applyProtection="1">
      <alignment horizontal="left" vertical="center"/>
      <protection hidden="1"/>
    </xf>
    <xf numFmtId="0" fontId="0" fillId="15" borderId="0" xfId="0" applyFill="1" applyAlignment="1">
      <alignment horizontal="left"/>
    </xf>
    <xf numFmtId="0" fontId="75" fillId="0" borderId="1" xfId="0" applyFont="1" applyBorder="1"/>
    <xf numFmtId="181" fontId="0" fillId="0" borderId="1" xfId="0" applyNumberFormat="1" applyFill="1" applyBorder="1"/>
    <xf numFmtId="0" fontId="0" fillId="0" borderId="0" xfId="0" applyFill="1" applyBorder="1" applyProtection="1">
      <protection locked="0"/>
    </xf>
    <xf numFmtId="0" fontId="0" fillId="0" borderId="0" xfId="0" applyFill="1" applyBorder="1" applyProtection="1">
      <protection locked="0" hidden="1"/>
    </xf>
    <xf numFmtId="0" fontId="29" fillId="0" borderId="0" xfId="1" applyFill="1" applyBorder="1" applyAlignment="1" applyProtection="1">
      <alignment horizontal="left" vertical="center"/>
      <protection hidden="1"/>
    </xf>
    <xf numFmtId="0" fontId="29" fillId="0" borderId="0" xfId="1" applyFill="1" applyBorder="1" applyAlignment="1" applyProtection="1">
      <alignment vertical="center"/>
      <protection hidden="1"/>
    </xf>
    <xf numFmtId="0" fontId="0" fillId="0" borderId="0" xfId="0" applyFill="1" applyBorder="1" applyProtection="1">
      <protection hidden="1"/>
    </xf>
    <xf numFmtId="0" fontId="0" fillId="0" borderId="0" xfId="0" applyFill="1" applyBorder="1" applyAlignment="1">
      <alignment horizontal="left"/>
    </xf>
    <xf numFmtId="0" fontId="0" fillId="0" borderId="0" xfId="0" applyFill="1" applyBorder="1" applyAlignment="1">
      <alignment horizontal="left" shrinkToFit="1"/>
    </xf>
    <xf numFmtId="0" fontId="0" fillId="0" borderId="1" xfId="0" applyFill="1" applyBorder="1" applyAlignment="1">
      <alignment vertical="top" wrapText="1"/>
    </xf>
    <xf numFmtId="0" fontId="14" fillId="0" borderId="1" xfId="27" applyBorder="1" applyAlignment="1" applyProtection="1">
      <alignment vertical="center" wrapText="1"/>
    </xf>
    <xf numFmtId="0" fontId="4" fillId="0" borderId="1" xfId="27" applyFont="1" applyFill="1" applyBorder="1" applyAlignment="1" applyProtection="1">
      <alignment vertical="center" shrinkToFit="1"/>
    </xf>
    <xf numFmtId="14" fontId="0" fillId="0" borderId="0" xfId="0" applyNumberFormat="1"/>
    <xf numFmtId="0" fontId="68" fillId="2" borderId="44" xfId="0" applyFont="1" applyFill="1" applyBorder="1" applyAlignment="1">
      <alignment shrinkToFit="1"/>
    </xf>
    <xf numFmtId="0" fontId="73" fillId="0" borderId="0" xfId="27" applyFont="1" applyAlignment="1" applyProtection="1">
      <alignment horizontal="left" vertical="center"/>
    </xf>
    <xf numFmtId="0" fontId="58" fillId="0" borderId="0" xfId="27" applyFont="1" applyFill="1" applyProtection="1">
      <alignment vertical="center"/>
    </xf>
    <xf numFmtId="0" fontId="58" fillId="0" borderId="0" xfId="27" applyFont="1" applyFill="1" applyAlignment="1" applyProtection="1">
      <alignment horizontal="left" vertical="center"/>
    </xf>
    <xf numFmtId="0" fontId="58" fillId="0" borderId="0" xfId="27" applyFont="1" applyProtection="1">
      <alignment vertical="center"/>
    </xf>
    <xf numFmtId="0" fontId="58" fillId="5" borderId="1" xfId="10" applyFont="1" applyFill="1" applyBorder="1" applyProtection="1">
      <alignment vertical="center"/>
    </xf>
    <xf numFmtId="0" fontId="58" fillId="16" borderId="0" xfId="27" applyFont="1" applyFill="1" applyProtection="1">
      <alignment vertical="center"/>
    </xf>
    <xf numFmtId="0" fontId="77" fillId="15" borderId="1" xfId="0" applyFont="1" applyFill="1" applyBorder="1" applyAlignment="1" applyProtection="1">
      <alignment horizontal="center" vertical="center" shrinkToFit="1"/>
    </xf>
    <xf numFmtId="0" fontId="77" fillId="15" borderId="1" xfId="0" applyFont="1" applyFill="1" applyBorder="1" applyAlignment="1" applyProtection="1">
      <alignment horizontal="left" vertical="center" shrinkToFit="1"/>
    </xf>
    <xf numFmtId="0" fontId="77" fillId="15" borderId="1" xfId="0" applyNumberFormat="1" applyFont="1" applyFill="1" applyBorder="1" applyAlignment="1" applyProtection="1">
      <alignment horizontal="center" vertical="center" shrinkToFit="1"/>
    </xf>
    <xf numFmtId="0" fontId="58" fillId="0" borderId="1" xfId="27" applyFont="1" applyBorder="1" applyProtection="1">
      <alignment vertical="center"/>
    </xf>
    <xf numFmtId="0" fontId="58" fillId="3" borderId="0" xfId="0" applyFont="1" applyFill="1" applyAlignment="1" applyProtection="1">
      <alignment vertical="center"/>
    </xf>
    <xf numFmtId="0" fontId="58" fillId="15" borderId="1" xfId="27" applyFont="1" applyFill="1" applyBorder="1" applyProtection="1">
      <alignment vertical="center"/>
    </xf>
    <xf numFmtId="0" fontId="78" fillId="0" borderId="0" xfId="27" applyFont="1" applyProtection="1">
      <alignment vertical="center"/>
    </xf>
    <xf numFmtId="0" fontId="79" fillId="0" borderId="0" xfId="27" applyFont="1" applyFill="1" applyAlignment="1" applyProtection="1">
      <alignment horizontal="left" vertical="center"/>
    </xf>
    <xf numFmtId="0" fontId="58" fillId="0" borderId="0" xfId="27" applyFont="1" applyAlignment="1" applyProtection="1">
      <alignment horizontal="left" vertical="center"/>
    </xf>
    <xf numFmtId="0" fontId="77" fillId="0" borderId="0" xfId="0" applyFont="1" applyFill="1" applyBorder="1" applyAlignment="1" applyProtection="1">
      <alignment horizontal="left" vertical="center"/>
    </xf>
    <xf numFmtId="0" fontId="77" fillId="0" borderId="0" xfId="0" applyFont="1" applyFill="1" applyBorder="1" applyAlignment="1" applyProtection="1">
      <alignment horizontal="center" vertical="center"/>
    </xf>
    <xf numFmtId="0" fontId="77" fillId="0" borderId="0" xfId="0" applyNumberFormat="1" applyFont="1" applyFill="1" applyBorder="1" applyAlignment="1" applyProtection="1">
      <alignment horizontal="center" vertical="center" shrinkToFit="1"/>
    </xf>
    <xf numFmtId="0" fontId="77" fillId="0" borderId="0" xfId="0" applyFont="1" applyFill="1" applyBorder="1" applyAlignment="1" applyProtection="1">
      <alignment horizontal="center" vertical="center" wrapText="1"/>
    </xf>
    <xf numFmtId="0" fontId="77" fillId="0" borderId="0" xfId="0" applyNumberFormat="1" applyFont="1" applyFill="1" applyBorder="1" applyAlignment="1" applyProtection="1">
      <alignment horizontal="center" vertical="center" wrapText="1"/>
    </xf>
    <xf numFmtId="0" fontId="58" fillId="0" borderId="1" xfId="0" applyFont="1" applyBorder="1" applyAlignment="1" applyProtection="1">
      <alignment vertical="center"/>
    </xf>
    <xf numFmtId="0" fontId="80" fillId="0" borderId="1" xfId="0" applyFont="1" applyBorder="1"/>
    <xf numFmtId="0" fontId="58" fillId="0" borderId="1" xfId="27" quotePrefix="1" applyFont="1" applyBorder="1" applyAlignment="1" applyProtection="1">
      <alignment vertical="center" wrapText="1"/>
    </xf>
    <xf numFmtId="0" fontId="73" fillId="0" borderId="1" xfId="27" applyFont="1" applyBorder="1" applyProtection="1">
      <alignment vertical="center"/>
      <protection locked="0"/>
    </xf>
    <xf numFmtId="0" fontId="58" fillId="0" borderId="1" xfId="27" quotePrefix="1" applyFont="1" applyBorder="1" applyProtection="1">
      <alignment vertical="center"/>
    </xf>
    <xf numFmtId="0" fontId="81" fillId="0" borderId="0" xfId="27" applyFont="1" applyFill="1" applyAlignment="1" applyProtection="1">
      <alignment vertical="center"/>
    </xf>
    <xf numFmtId="0" fontId="58" fillId="0" borderId="1" xfId="10" applyFont="1" applyFill="1" applyBorder="1" applyAlignment="1" applyProtection="1">
      <alignment horizontal="right" vertical="center"/>
    </xf>
    <xf numFmtId="0" fontId="58" fillId="0" borderId="0" xfId="0" applyFont="1" applyAlignment="1" applyProtection="1">
      <alignment horizontal="left" vertical="center"/>
    </xf>
    <xf numFmtId="0" fontId="58" fillId="0" borderId="0" xfId="0" applyFont="1" applyAlignment="1" applyProtection="1">
      <alignment vertical="center"/>
    </xf>
    <xf numFmtId="0" fontId="58" fillId="0" borderId="1" xfId="27" applyFont="1" applyFill="1" applyBorder="1" applyProtection="1">
      <alignment vertical="center"/>
    </xf>
    <xf numFmtId="0" fontId="73" fillId="0" borderId="1" xfId="27" applyFont="1" applyFill="1" applyBorder="1" applyProtection="1">
      <alignment vertical="center"/>
      <protection locked="0"/>
    </xf>
    <xf numFmtId="0" fontId="82" fillId="0" borderId="0" xfId="27" applyFont="1" applyFill="1" applyAlignment="1" applyProtection="1">
      <alignment horizontal="left" vertical="center"/>
    </xf>
    <xf numFmtId="49" fontId="73" fillId="0" borderId="65" xfId="27" quotePrefix="1" applyNumberFormat="1" applyFont="1" applyFill="1" applyBorder="1" applyAlignment="1" applyProtection="1">
      <alignment horizontal="left" vertical="center" wrapText="1"/>
      <protection locked="0"/>
    </xf>
    <xf numFmtId="0" fontId="58" fillId="0" borderId="0" xfId="27" applyFont="1" applyFill="1" applyAlignment="1" applyProtection="1">
      <alignment vertical="center"/>
    </xf>
    <xf numFmtId="0" fontId="81" fillId="0" borderId="0" xfId="27" applyFont="1" applyFill="1" applyAlignment="1" applyProtection="1">
      <alignment horizontal="left" vertical="center"/>
    </xf>
    <xf numFmtId="0" fontId="78" fillId="0" borderId="0" xfId="27" applyFont="1" applyBorder="1" applyAlignment="1" applyProtection="1">
      <alignment vertical="center" shrinkToFit="1"/>
    </xf>
    <xf numFmtId="0" fontId="73" fillId="0" borderId="53" xfId="27" applyFont="1" applyFill="1" applyBorder="1" applyAlignment="1" applyProtection="1">
      <alignment horizontal="left" vertical="center" wrapText="1"/>
      <protection locked="0"/>
    </xf>
    <xf numFmtId="0" fontId="58" fillId="0" borderId="0" xfId="27" applyFont="1" applyFill="1" applyBorder="1" applyProtection="1">
      <alignment vertical="center"/>
    </xf>
    <xf numFmtId="0" fontId="58" fillId="0" borderId="13" xfId="27" applyFont="1" applyFill="1" applyBorder="1" applyAlignment="1" applyProtection="1">
      <alignment vertical="center"/>
    </xf>
    <xf numFmtId="0" fontId="58" fillId="0" borderId="0" xfId="27" applyFont="1" applyBorder="1" applyAlignment="1" applyProtection="1">
      <alignment vertical="center"/>
    </xf>
    <xf numFmtId="0" fontId="58" fillId="4" borderId="1" xfId="10" applyFont="1" applyFill="1" applyBorder="1" applyAlignment="1" applyProtection="1">
      <alignment horizontal="right" vertical="center"/>
    </xf>
    <xf numFmtId="0" fontId="73" fillId="15" borderId="2" xfId="27" applyFont="1" applyFill="1" applyBorder="1" applyAlignment="1" applyProtection="1">
      <alignment vertical="center" shrinkToFit="1"/>
    </xf>
    <xf numFmtId="0" fontId="58" fillId="0" borderId="16" xfId="27" applyFont="1" applyFill="1" applyBorder="1" applyAlignment="1" applyProtection="1">
      <alignment vertical="center"/>
    </xf>
    <xf numFmtId="0" fontId="73" fillId="0" borderId="63" xfId="27" quotePrefix="1" applyFont="1" applyFill="1" applyBorder="1" applyAlignment="1" applyProtection="1">
      <alignment horizontal="left" vertical="center" wrapText="1"/>
      <protection locked="0"/>
    </xf>
    <xf numFmtId="0" fontId="58" fillId="0" borderId="75" xfId="27" applyFont="1" applyFill="1" applyBorder="1" applyAlignment="1" applyProtection="1">
      <alignment vertical="center" wrapText="1"/>
    </xf>
    <xf numFmtId="0" fontId="73" fillId="0" borderId="0" xfId="13" applyFont="1" applyFill="1" applyBorder="1" applyAlignment="1" applyProtection="1">
      <alignment vertical="center"/>
    </xf>
    <xf numFmtId="0" fontId="58" fillId="4" borderId="1" xfId="10" applyFont="1" applyFill="1" applyBorder="1" applyAlignment="1" applyProtection="1">
      <alignment horizontal="right" vertical="center" shrinkToFit="1"/>
    </xf>
    <xf numFmtId="49" fontId="73" fillId="0" borderId="65" xfId="27" applyNumberFormat="1" applyFont="1" applyFill="1" applyBorder="1" applyAlignment="1" applyProtection="1">
      <alignment horizontal="left" vertical="center" wrapText="1"/>
      <protection locked="0"/>
    </xf>
    <xf numFmtId="0" fontId="58" fillId="4" borderId="1" xfId="27" applyFont="1" applyFill="1" applyBorder="1" applyAlignment="1" applyProtection="1">
      <alignment horizontal="right" vertical="center"/>
    </xf>
    <xf numFmtId="0" fontId="73" fillId="0" borderId="66" xfId="27" quotePrefix="1" applyFont="1" applyFill="1" applyBorder="1" applyAlignment="1" applyProtection="1">
      <alignment horizontal="left" vertical="center" wrapText="1"/>
      <protection locked="0"/>
    </xf>
    <xf numFmtId="0" fontId="58" fillId="0" borderId="0" xfId="27" applyFont="1" applyBorder="1" applyProtection="1">
      <alignment vertical="center"/>
    </xf>
    <xf numFmtId="0" fontId="84" fillId="0" borderId="62" xfId="1" applyFont="1" applyFill="1" applyBorder="1" applyAlignment="1" applyProtection="1">
      <alignment vertical="center" wrapText="1"/>
      <protection locked="0"/>
    </xf>
    <xf numFmtId="0" fontId="73" fillId="0" borderId="0" xfId="0" applyFont="1" applyFill="1" applyBorder="1" applyAlignment="1" applyProtection="1">
      <alignment vertical="center" wrapText="1"/>
    </xf>
    <xf numFmtId="0" fontId="58" fillId="0" borderId="0" xfId="27" quotePrefix="1" applyFont="1" applyProtection="1">
      <alignment vertical="center"/>
    </xf>
    <xf numFmtId="0" fontId="58" fillId="0" borderId="1" xfId="27" applyFont="1" applyBorder="1" applyAlignment="1" applyProtection="1">
      <alignment vertical="center"/>
    </xf>
    <xf numFmtId="0" fontId="73" fillId="0" borderId="62" xfId="0" applyFont="1" applyFill="1" applyBorder="1" applyAlignment="1" applyProtection="1">
      <alignment vertical="center" wrapText="1"/>
    </xf>
    <xf numFmtId="0" fontId="73" fillId="0" borderId="62" xfId="0" applyFont="1" applyFill="1" applyBorder="1" applyAlignment="1" applyProtection="1">
      <alignment vertical="center"/>
    </xf>
    <xf numFmtId="0" fontId="73" fillId="0" borderId="0" xfId="0" applyFont="1" applyFill="1" applyBorder="1" applyAlignment="1" applyProtection="1">
      <alignment vertical="center"/>
    </xf>
    <xf numFmtId="0" fontId="58" fillId="0" borderId="0" xfId="27" applyFont="1" applyAlignment="1" applyProtection="1">
      <alignment vertical="center" wrapText="1"/>
    </xf>
    <xf numFmtId="0" fontId="73" fillId="0" borderId="62" xfId="0" applyNumberFormat="1" applyFont="1" applyFill="1" applyBorder="1" applyAlignment="1" applyProtection="1">
      <alignment vertical="center"/>
    </xf>
    <xf numFmtId="0" fontId="73" fillId="0" borderId="0" xfId="0" applyNumberFormat="1" applyFont="1" applyFill="1" applyBorder="1" applyAlignment="1" applyProtection="1">
      <alignment vertical="center"/>
    </xf>
    <xf numFmtId="0" fontId="86" fillId="0" borderId="0" xfId="1" applyFont="1" applyFill="1" applyBorder="1" applyAlignment="1" applyProtection="1">
      <alignment vertical="center"/>
      <protection locked="0"/>
    </xf>
    <xf numFmtId="0" fontId="58" fillId="0" borderId="0" xfId="0" applyFont="1"/>
    <xf numFmtId="0" fontId="58" fillId="0" borderId="0" xfId="0" applyFont="1" applyProtection="1">
      <protection locked="0"/>
    </xf>
    <xf numFmtId="0" fontId="58" fillId="0" borderId="3" xfId="27" applyFont="1" applyBorder="1" applyAlignment="1" applyProtection="1">
      <alignment horizontal="left" vertical="center"/>
    </xf>
    <xf numFmtId="0" fontId="58" fillId="0" borderId="2" xfId="27" applyFont="1" applyBorder="1" applyAlignment="1" applyProtection="1">
      <alignment horizontal="left" vertical="center"/>
    </xf>
    <xf numFmtId="0" fontId="81" fillId="0" borderId="0" xfId="27" applyFont="1" applyFill="1" applyBorder="1" applyProtection="1">
      <alignment vertical="center"/>
    </xf>
    <xf numFmtId="0" fontId="73" fillId="0" borderId="0" xfId="27" applyFont="1" applyFill="1" applyBorder="1" applyAlignment="1" applyProtection="1">
      <alignment horizontal="left" vertical="center"/>
    </xf>
    <xf numFmtId="0" fontId="58" fillId="0" borderId="0" xfId="27" applyFont="1" applyProtection="1">
      <alignment vertical="center"/>
      <protection locked="0"/>
    </xf>
    <xf numFmtId="0" fontId="58" fillId="0" borderId="0" xfId="0" applyFont="1" applyAlignment="1" applyProtection="1">
      <alignment vertical="center"/>
      <protection locked="0"/>
    </xf>
    <xf numFmtId="178" fontId="73" fillId="0" borderId="67" xfId="27" applyNumberFormat="1" applyFont="1" applyFill="1" applyBorder="1" applyAlignment="1" applyProtection="1">
      <alignment horizontal="left" vertical="center"/>
      <protection locked="0"/>
    </xf>
    <xf numFmtId="0" fontId="87" fillId="0" borderId="0" xfId="0" applyFont="1" applyAlignment="1">
      <alignment vertical="center"/>
    </xf>
    <xf numFmtId="49" fontId="58" fillId="0" borderId="0" xfId="27" applyNumberFormat="1" applyFont="1" applyFill="1" applyBorder="1" applyAlignment="1" applyProtection="1">
      <alignment vertical="center"/>
    </xf>
    <xf numFmtId="0" fontId="73" fillId="0" borderId="0" xfId="27" applyFont="1" applyFill="1" applyBorder="1" applyAlignment="1" applyProtection="1">
      <alignment horizontal="left" vertical="center" wrapText="1"/>
      <protection locked="0"/>
    </xf>
    <xf numFmtId="0" fontId="73" fillId="0" borderId="0" xfId="27" applyFont="1" applyFill="1" applyBorder="1" applyAlignment="1" applyProtection="1">
      <alignment vertical="center" wrapText="1"/>
      <protection locked="0"/>
    </xf>
    <xf numFmtId="0" fontId="78" fillId="5" borderId="0" xfId="27" applyFont="1" applyFill="1" applyProtection="1">
      <alignment vertical="center"/>
    </xf>
    <xf numFmtId="184" fontId="73" fillId="0" borderId="0" xfId="27" applyNumberFormat="1" applyFont="1" applyFill="1" applyBorder="1" applyAlignment="1" applyProtection="1">
      <alignment horizontal="left" vertical="center" wrapText="1"/>
      <protection locked="0"/>
    </xf>
    <xf numFmtId="0" fontId="81" fillId="0" borderId="11" xfId="27" applyFont="1" applyFill="1" applyBorder="1" applyAlignment="1" applyProtection="1">
      <alignment vertical="center"/>
    </xf>
    <xf numFmtId="0" fontId="81" fillId="0" borderId="0" xfId="27" applyFont="1" applyFill="1" applyBorder="1" applyAlignment="1" applyProtection="1">
      <alignment vertical="center"/>
    </xf>
    <xf numFmtId="0" fontId="81" fillId="0" borderId="0" xfId="27" applyFont="1" applyBorder="1" applyAlignment="1" applyProtection="1">
      <alignment vertical="center"/>
    </xf>
    <xf numFmtId="0" fontId="73" fillId="0" borderId="0" xfId="27" applyNumberFormat="1" applyFont="1" applyFill="1" applyBorder="1" applyAlignment="1" applyProtection="1">
      <alignment horizontal="left" vertical="center" wrapText="1"/>
      <protection locked="0"/>
    </xf>
    <xf numFmtId="0" fontId="73" fillId="0" borderId="1" xfId="27" applyFont="1" applyFill="1" applyBorder="1" applyAlignment="1" applyProtection="1">
      <alignment vertical="center" wrapText="1"/>
      <protection locked="0"/>
    </xf>
    <xf numFmtId="49" fontId="58" fillId="0" borderId="1" xfId="27" applyNumberFormat="1" applyFont="1" applyFill="1" applyBorder="1" applyAlignment="1" applyProtection="1">
      <alignment vertical="center" shrinkToFit="1"/>
    </xf>
    <xf numFmtId="182" fontId="73" fillId="0" borderId="0" xfId="27" applyNumberFormat="1" applyFont="1" applyFill="1" applyBorder="1" applyAlignment="1" applyProtection="1">
      <alignment vertical="center" wrapText="1" shrinkToFit="1"/>
      <protection locked="0"/>
    </xf>
    <xf numFmtId="49" fontId="58" fillId="0" borderId="1" xfId="27" applyNumberFormat="1" applyFont="1" applyFill="1" applyBorder="1" applyAlignment="1" applyProtection="1">
      <alignment vertical="center"/>
    </xf>
    <xf numFmtId="49" fontId="73" fillId="0" borderId="0" xfId="27" applyNumberFormat="1" applyFont="1" applyFill="1" applyBorder="1" applyAlignment="1" applyProtection="1">
      <alignment horizontal="left" vertical="center" wrapText="1"/>
      <protection locked="0"/>
    </xf>
    <xf numFmtId="0" fontId="73" fillId="0" borderId="0" xfId="27" applyFont="1" applyProtection="1">
      <alignment vertical="center"/>
    </xf>
    <xf numFmtId="0" fontId="88" fillId="0" borderId="0" xfId="27" applyFont="1" applyFill="1" applyBorder="1" applyAlignment="1" applyProtection="1">
      <alignment horizontal="left" vertical="center" wrapText="1"/>
    </xf>
    <xf numFmtId="0" fontId="73" fillId="0" borderId="69" xfId="27" applyFont="1" applyFill="1" applyBorder="1" applyAlignment="1" applyProtection="1">
      <alignment horizontal="left" vertical="center"/>
    </xf>
    <xf numFmtId="0" fontId="89" fillId="0" borderId="31" xfId="27" applyFont="1" applyFill="1" applyBorder="1" applyAlignment="1" applyProtection="1">
      <alignment vertical="top"/>
    </xf>
    <xf numFmtId="49" fontId="88" fillId="0" borderId="1" xfId="27" applyNumberFormat="1" applyFont="1" applyFill="1" applyBorder="1" applyAlignment="1" applyProtection="1">
      <alignment horizontal="left" vertical="center"/>
    </xf>
    <xf numFmtId="0" fontId="82" fillId="0" borderId="1" xfId="27" applyFont="1" applyFill="1" applyBorder="1" applyAlignment="1" applyProtection="1">
      <alignment horizontal="left" vertical="center" shrinkToFit="1"/>
    </xf>
    <xf numFmtId="0" fontId="90" fillId="0" borderId="1" xfId="27" applyFont="1" applyFill="1" applyBorder="1" applyAlignment="1" applyProtection="1">
      <alignment horizontal="left" vertical="center"/>
    </xf>
    <xf numFmtId="0" fontId="82" fillId="0" borderId="76" xfId="27" applyFont="1" applyFill="1" applyBorder="1" applyAlignment="1" applyProtection="1">
      <alignment horizontal="left" vertical="center" shrinkToFit="1"/>
    </xf>
    <xf numFmtId="0" fontId="82" fillId="0" borderId="78" xfId="27" applyFont="1" applyFill="1" applyBorder="1" applyAlignment="1" applyProtection="1">
      <alignment horizontal="left" vertical="center" shrinkToFit="1"/>
    </xf>
    <xf numFmtId="0" fontId="82" fillId="0" borderId="3" xfId="27" applyFont="1" applyFill="1" applyBorder="1" applyAlignment="1" applyProtection="1">
      <alignment vertical="center"/>
    </xf>
    <xf numFmtId="0" fontId="77" fillId="0" borderId="1" xfId="27" applyFont="1" applyFill="1" applyBorder="1" applyAlignment="1" applyProtection="1">
      <alignment horizontal="left" vertical="center" wrapText="1"/>
    </xf>
    <xf numFmtId="0" fontId="82" fillId="0" borderId="83" xfId="27" applyFont="1" applyFill="1" applyBorder="1" applyAlignment="1" applyProtection="1">
      <alignment horizontal="center" vertical="center" wrapText="1"/>
    </xf>
    <xf numFmtId="0" fontId="77" fillId="0" borderId="1" xfId="27" applyFont="1" applyFill="1" applyBorder="1" applyAlignment="1" applyProtection="1">
      <alignment horizontal="center" vertical="center" wrapText="1"/>
    </xf>
    <xf numFmtId="0" fontId="77" fillId="0" borderId="76" xfId="27" applyFont="1" applyFill="1" applyBorder="1" applyAlignment="1" applyProtection="1">
      <alignment horizontal="center" vertical="center" wrapText="1" shrinkToFit="1"/>
    </xf>
    <xf numFmtId="0" fontId="77" fillId="0" borderId="78" xfId="27" applyFont="1" applyFill="1" applyBorder="1" applyAlignment="1" applyProtection="1">
      <alignment horizontal="center" vertical="center" shrinkToFit="1"/>
    </xf>
    <xf numFmtId="0" fontId="77" fillId="0" borderId="1" xfId="27" applyFont="1" applyFill="1" applyBorder="1" applyAlignment="1" applyProtection="1">
      <alignment horizontal="center" vertical="center"/>
    </xf>
    <xf numFmtId="0" fontId="77" fillId="0" borderId="77" xfId="27" applyFont="1" applyFill="1" applyBorder="1" applyAlignment="1" applyProtection="1">
      <alignment horizontal="center" vertical="center"/>
    </xf>
    <xf numFmtId="0" fontId="77" fillId="0" borderId="78" xfId="27" applyFont="1" applyFill="1" applyBorder="1" applyAlignment="1" applyProtection="1">
      <alignment horizontal="center" vertical="center"/>
    </xf>
    <xf numFmtId="0" fontId="77" fillId="0" borderId="3" xfId="27" applyFont="1" applyFill="1" applyBorder="1" applyAlignment="1" applyProtection="1">
      <alignment vertical="center" wrapText="1"/>
    </xf>
    <xf numFmtId="0" fontId="58" fillId="0" borderId="49" xfId="27" applyFont="1" applyBorder="1" applyAlignment="1" applyProtection="1">
      <alignment horizontal="left" vertical="center"/>
    </xf>
    <xf numFmtId="49" fontId="58" fillId="0" borderId="10" xfId="27" applyNumberFormat="1" applyFont="1" applyFill="1" applyBorder="1" applyAlignment="1" applyProtection="1">
      <alignment horizontal="left" vertical="center" wrapText="1"/>
      <protection locked="0"/>
    </xf>
    <xf numFmtId="184" fontId="58" fillId="0" borderId="10" xfId="27" applyNumberFormat="1" applyFont="1" applyFill="1" applyBorder="1" applyAlignment="1" applyProtection="1">
      <alignment horizontal="left" vertical="center" shrinkToFit="1"/>
      <protection locked="0"/>
    </xf>
    <xf numFmtId="0" fontId="58" fillId="0" borderId="10" xfId="27" applyFont="1" applyFill="1" applyBorder="1" applyAlignment="1" applyProtection="1">
      <alignment horizontal="left" vertical="center" shrinkToFit="1"/>
      <protection locked="0"/>
    </xf>
    <xf numFmtId="184" fontId="58" fillId="0" borderId="11" xfId="27" applyNumberFormat="1" applyFont="1" applyFill="1" applyBorder="1" applyAlignment="1" applyProtection="1">
      <alignment horizontal="center" vertical="center" shrinkToFit="1"/>
      <protection locked="0"/>
    </xf>
    <xf numFmtId="0" fontId="58" fillId="0" borderId="82" xfId="27" quotePrefix="1" applyNumberFormat="1" applyFont="1" applyFill="1" applyBorder="1" applyAlignment="1" applyProtection="1">
      <alignment horizontal="center" vertical="center" shrinkToFit="1"/>
      <protection locked="0"/>
    </xf>
    <xf numFmtId="184" fontId="58" fillId="0" borderId="83" xfId="27" applyNumberFormat="1" applyFont="1" applyFill="1" applyBorder="1" applyAlignment="1" applyProtection="1">
      <alignment horizontal="center" vertical="center" shrinkToFit="1"/>
      <protection locked="0"/>
    </xf>
    <xf numFmtId="0" fontId="73" fillId="0" borderId="10" xfId="27" applyFont="1" applyFill="1" applyBorder="1" applyAlignment="1" applyProtection="1">
      <alignment horizontal="left" vertical="center" shrinkToFit="1"/>
      <protection locked="0"/>
    </xf>
    <xf numFmtId="184" fontId="58" fillId="0" borderId="82" xfId="27" applyNumberFormat="1" applyFont="1" applyFill="1" applyBorder="1" applyAlignment="1" applyProtection="1">
      <alignment horizontal="center" vertical="center"/>
      <protection locked="0"/>
    </xf>
    <xf numFmtId="186" fontId="58" fillId="0" borderId="84" xfId="27" quotePrefix="1" applyNumberFormat="1" applyFont="1" applyFill="1" applyBorder="1" applyAlignment="1" applyProtection="1">
      <alignment horizontal="center" vertical="center" shrinkToFit="1"/>
      <protection locked="0"/>
    </xf>
    <xf numFmtId="187" fontId="58" fillId="0" borderId="83" xfId="27" applyNumberFormat="1" applyFont="1" applyFill="1" applyBorder="1" applyAlignment="1" applyProtection="1">
      <alignment horizontal="center" vertical="center" shrinkToFit="1"/>
      <protection locked="0"/>
    </xf>
    <xf numFmtId="20" fontId="58" fillId="0" borderId="10" xfId="27" applyNumberFormat="1" applyFont="1" applyFill="1" applyBorder="1" applyAlignment="1" applyProtection="1">
      <alignment vertical="center" shrinkToFit="1"/>
      <protection locked="0"/>
    </xf>
    <xf numFmtId="20" fontId="58" fillId="0" borderId="10" xfId="27" applyNumberFormat="1" applyFont="1" applyFill="1" applyBorder="1" applyAlignment="1" applyProtection="1">
      <alignment horizontal="left" vertical="center" wrapText="1" shrinkToFit="1"/>
      <protection locked="0"/>
    </xf>
    <xf numFmtId="0" fontId="73" fillId="0" borderId="81" xfId="27" applyFont="1" applyBorder="1" applyAlignment="1" applyProtection="1">
      <alignment horizontal="left" vertical="center" wrapText="1"/>
      <protection locked="0"/>
    </xf>
    <xf numFmtId="0" fontId="58" fillId="0" borderId="60" xfId="27" applyFont="1" applyBorder="1" applyAlignment="1" applyProtection="1">
      <alignment horizontal="left" vertical="center"/>
    </xf>
    <xf numFmtId="0" fontId="58" fillId="0" borderId="3" xfId="27" applyFont="1" applyFill="1" applyBorder="1" applyAlignment="1" applyProtection="1">
      <alignment horizontal="left" vertical="center" shrinkToFit="1"/>
      <protection locked="0"/>
    </xf>
    <xf numFmtId="184" fontId="58" fillId="0" borderId="5" xfId="27" applyNumberFormat="1" applyFont="1" applyFill="1" applyBorder="1" applyAlignment="1" applyProtection="1">
      <alignment horizontal="center" vertical="center" shrinkToFit="1"/>
      <protection locked="0"/>
    </xf>
    <xf numFmtId="0" fontId="58" fillId="0" borderId="76" xfId="27" quotePrefix="1" applyNumberFormat="1" applyFont="1" applyFill="1" applyBorder="1" applyAlignment="1" applyProtection="1">
      <alignment horizontal="center" vertical="center" shrinkToFit="1"/>
      <protection locked="0"/>
    </xf>
    <xf numFmtId="184" fontId="58" fillId="0" borderId="78" xfId="27" applyNumberFormat="1" applyFont="1" applyFill="1" applyBorder="1" applyAlignment="1" applyProtection="1">
      <alignment horizontal="center" vertical="center" shrinkToFit="1"/>
      <protection locked="0"/>
    </xf>
    <xf numFmtId="184" fontId="58" fillId="0" borderId="76" xfId="27" applyNumberFormat="1" applyFont="1" applyFill="1" applyBorder="1" applyAlignment="1" applyProtection="1">
      <alignment horizontal="center" vertical="center"/>
      <protection locked="0"/>
    </xf>
    <xf numFmtId="186" fontId="58" fillId="0" borderId="77" xfId="27" applyNumberFormat="1" applyFont="1" applyFill="1" applyBorder="1" applyAlignment="1" applyProtection="1">
      <alignment horizontal="center" vertical="center" shrinkToFit="1"/>
      <protection locked="0"/>
    </xf>
    <xf numFmtId="187" fontId="58" fillId="0" borderId="78" xfId="27" applyNumberFormat="1" applyFont="1" applyFill="1" applyBorder="1" applyAlignment="1" applyProtection="1">
      <alignment horizontal="center" vertical="center" shrinkToFit="1"/>
      <protection locked="0"/>
    </xf>
    <xf numFmtId="20" fontId="58" fillId="0" borderId="3" xfId="27" applyNumberFormat="1" applyFont="1" applyFill="1" applyBorder="1" applyAlignment="1" applyProtection="1">
      <alignment vertical="center" shrinkToFit="1"/>
      <protection locked="0"/>
    </xf>
    <xf numFmtId="20" fontId="58" fillId="0" borderId="3" xfId="27" applyNumberFormat="1" applyFont="1" applyFill="1" applyBorder="1" applyAlignment="1" applyProtection="1">
      <alignment horizontal="left" vertical="center" wrapText="1" shrinkToFit="1"/>
      <protection locked="0"/>
    </xf>
    <xf numFmtId="0" fontId="73" fillId="0" borderId="61" xfId="27" applyFont="1" applyBorder="1" applyAlignment="1" applyProtection="1">
      <alignment horizontal="left" vertical="center" wrapText="1"/>
      <protection locked="0"/>
    </xf>
    <xf numFmtId="0" fontId="58" fillId="0" borderId="0" xfId="27" applyFont="1" applyAlignment="1" applyProtection="1">
      <alignment horizontal="center" vertical="center"/>
    </xf>
    <xf numFmtId="0" fontId="58" fillId="0" borderId="76" xfId="27" applyNumberFormat="1" applyFont="1" applyFill="1" applyBorder="1" applyAlignment="1" applyProtection="1">
      <alignment horizontal="center" vertical="center" shrinkToFit="1"/>
      <protection locked="0"/>
    </xf>
    <xf numFmtId="186" fontId="58" fillId="0" borderId="77" xfId="27" quotePrefix="1" applyNumberFormat="1" applyFont="1" applyFill="1" applyBorder="1" applyAlignment="1" applyProtection="1">
      <alignment horizontal="center" vertical="center" shrinkToFit="1"/>
      <protection locked="0"/>
    </xf>
    <xf numFmtId="0" fontId="58" fillId="0" borderId="0" xfId="27" applyFont="1" applyBorder="1" applyAlignment="1" applyProtection="1">
      <alignment horizontal="center" vertical="center"/>
    </xf>
    <xf numFmtId="0" fontId="73" fillId="5" borderId="61" xfId="27" applyFont="1" applyFill="1" applyBorder="1" applyAlignment="1" applyProtection="1">
      <alignment horizontal="left" vertical="center" wrapText="1"/>
      <protection locked="0"/>
    </xf>
    <xf numFmtId="185" fontId="73" fillId="5" borderId="61" xfId="27" applyNumberFormat="1" applyFont="1" applyFill="1" applyBorder="1" applyAlignment="1" applyProtection="1">
      <alignment horizontal="left" vertical="center" wrapText="1"/>
      <protection locked="0"/>
    </xf>
    <xf numFmtId="0" fontId="58" fillId="0" borderId="71" xfId="27" applyFont="1" applyBorder="1" applyAlignment="1" applyProtection="1">
      <alignment horizontal="left" vertical="center"/>
    </xf>
    <xf numFmtId="49" fontId="58" fillId="0" borderId="26" xfId="27" applyNumberFormat="1" applyFont="1" applyFill="1" applyBorder="1" applyAlignment="1" applyProtection="1">
      <alignment horizontal="left" vertical="center" wrapText="1"/>
      <protection locked="0"/>
    </xf>
    <xf numFmtId="184" fontId="58" fillId="0" borderId="26" xfId="27" applyNumberFormat="1" applyFont="1" applyFill="1" applyBorder="1" applyAlignment="1" applyProtection="1">
      <alignment horizontal="left" vertical="center" shrinkToFit="1"/>
      <protection locked="0"/>
    </xf>
    <xf numFmtId="0" fontId="58" fillId="0" borderId="26" xfId="27" applyFont="1" applyFill="1" applyBorder="1" applyAlignment="1" applyProtection="1">
      <alignment horizontal="left" vertical="center" shrinkToFit="1"/>
      <protection locked="0"/>
    </xf>
    <xf numFmtId="184" fontId="58" fillId="0" borderId="25" xfId="27" applyNumberFormat="1" applyFont="1" applyFill="1" applyBorder="1" applyAlignment="1" applyProtection="1">
      <alignment horizontal="center" vertical="center" shrinkToFit="1"/>
      <protection locked="0"/>
    </xf>
    <xf numFmtId="0" fontId="58" fillId="0" borderId="54" xfId="27" applyNumberFormat="1" applyFont="1" applyFill="1" applyBorder="1" applyAlignment="1" applyProtection="1">
      <alignment horizontal="center" vertical="center" shrinkToFit="1"/>
      <protection locked="0"/>
    </xf>
    <xf numFmtId="184" fontId="58" fillId="0" borderId="80" xfId="27" applyNumberFormat="1" applyFont="1" applyFill="1" applyBorder="1" applyAlignment="1" applyProtection="1">
      <alignment horizontal="center" vertical="center" shrinkToFit="1"/>
      <protection locked="0"/>
    </xf>
    <xf numFmtId="0" fontId="73" fillId="0" borderId="26" xfId="27" applyFont="1" applyFill="1" applyBorder="1" applyAlignment="1" applyProtection="1">
      <alignment horizontal="left" vertical="center" shrinkToFit="1"/>
      <protection locked="0"/>
    </xf>
    <xf numFmtId="184" fontId="58" fillId="0" borderId="54" xfId="27" applyNumberFormat="1" applyFont="1" applyFill="1" applyBorder="1" applyAlignment="1" applyProtection="1">
      <alignment horizontal="center" vertical="center"/>
      <protection locked="0"/>
    </xf>
    <xf numFmtId="186" fontId="58" fillId="0" borderId="55" xfId="27" applyNumberFormat="1" applyFont="1" applyFill="1" applyBorder="1" applyAlignment="1" applyProtection="1">
      <alignment horizontal="center" vertical="center" shrinkToFit="1"/>
      <protection locked="0"/>
    </xf>
    <xf numFmtId="187" fontId="58" fillId="0" borderId="80" xfId="27" applyNumberFormat="1" applyFont="1" applyFill="1" applyBorder="1" applyAlignment="1" applyProtection="1">
      <alignment horizontal="center" vertical="center" shrinkToFit="1"/>
      <protection locked="0"/>
    </xf>
    <xf numFmtId="20" fontId="58" fillId="0" borderId="26" xfId="27" applyNumberFormat="1" applyFont="1" applyFill="1" applyBorder="1" applyAlignment="1" applyProtection="1">
      <alignment vertical="center" shrinkToFit="1"/>
      <protection locked="0"/>
    </xf>
    <xf numFmtId="20" fontId="58" fillId="0" borderId="26" xfId="27" applyNumberFormat="1" applyFont="1" applyFill="1" applyBorder="1" applyAlignment="1" applyProtection="1">
      <alignment horizontal="left" vertical="center" wrapText="1" shrinkToFit="1"/>
      <protection locked="0"/>
    </xf>
    <xf numFmtId="185" fontId="73" fillId="5" borderId="67" xfId="27" applyNumberFormat="1" applyFont="1" applyFill="1" applyBorder="1" applyAlignment="1" applyProtection="1">
      <alignment horizontal="left" vertical="center" wrapText="1"/>
      <protection locked="0"/>
    </xf>
    <xf numFmtId="185" fontId="78" fillId="5" borderId="0" xfId="27" applyNumberFormat="1" applyFont="1" applyFill="1" applyProtection="1">
      <alignment vertical="center"/>
    </xf>
    <xf numFmtId="0" fontId="14" fillId="17" borderId="0" xfId="27" applyFill="1" applyProtection="1">
      <alignment vertical="center"/>
    </xf>
    <xf numFmtId="0" fontId="91" fillId="5" borderId="0" xfId="27" applyFont="1" applyFill="1" applyProtection="1">
      <alignment vertical="center"/>
    </xf>
    <xf numFmtId="0" fontId="56" fillId="0" borderId="72" xfId="27" applyFont="1" applyFill="1" applyBorder="1" applyProtection="1">
      <alignment vertical="center"/>
    </xf>
    <xf numFmtId="0" fontId="56" fillId="0" borderId="0" xfId="27" applyFont="1" applyProtection="1">
      <alignment vertical="center"/>
    </xf>
    <xf numFmtId="0" fontId="56" fillId="0" borderId="0" xfId="27" applyFont="1" applyAlignment="1" applyProtection="1">
      <alignment vertical="center"/>
    </xf>
    <xf numFmtId="0" fontId="93" fillId="0" borderId="0" xfId="27" applyFont="1" applyAlignment="1" applyProtection="1">
      <alignment horizontal="left" vertical="center"/>
    </xf>
    <xf numFmtId="0" fontId="56" fillId="0" borderId="0" xfId="27" applyFont="1" applyAlignment="1" applyProtection="1">
      <alignment horizontal="left" vertical="center"/>
    </xf>
    <xf numFmtId="0" fontId="93" fillId="0" borderId="0" xfId="27" applyFont="1" applyFill="1" applyAlignment="1" applyProtection="1">
      <alignment horizontal="left" vertical="center"/>
    </xf>
    <xf numFmtId="0" fontId="94" fillId="0" borderId="0" xfId="27" applyFont="1" applyFill="1" applyAlignment="1" applyProtection="1">
      <alignment horizontal="left" vertical="center"/>
    </xf>
    <xf numFmtId="0" fontId="58" fillId="0" borderId="0" xfId="27" applyFont="1" applyAlignment="1" applyProtection="1">
      <alignment vertical="center" shrinkToFit="1"/>
    </xf>
    <xf numFmtId="0" fontId="58" fillId="0" borderId="0" xfId="27" applyFont="1" applyFill="1" applyAlignment="1" applyProtection="1">
      <alignment vertical="center" shrinkToFit="1"/>
    </xf>
    <xf numFmtId="0" fontId="58" fillId="0" borderId="0" xfId="27" applyFont="1" applyAlignment="1" applyProtection="1">
      <alignment horizontal="center" vertical="center" shrinkToFit="1"/>
    </xf>
    <xf numFmtId="0" fontId="14" fillId="0" borderId="0" xfId="27" applyAlignment="1" applyProtection="1">
      <alignment vertical="center" shrinkToFit="1"/>
    </xf>
    <xf numFmtId="184" fontId="58" fillId="0" borderId="3" xfId="27" applyNumberFormat="1" applyFont="1" applyFill="1" applyBorder="1" applyAlignment="1" applyProtection="1">
      <alignment horizontal="left" vertical="center" shrinkToFit="1"/>
      <protection locked="0"/>
    </xf>
    <xf numFmtId="0" fontId="58" fillId="0" borderId="1" xfId="27" applyNumberFormat="1" applyFont="1" applyFill="1" applyBorder="1" applyAlignment="1" applyProtection="1">
      <alignment horizontal="left" vertical="center" shrinkToFit="1"/>
      <protection locked="0"/>
    </xf>
    <xf numFmtId="0" fontId="58" fillId="0" borderId="18" xfId="27" applyNumberFormat="1" applyFont="1" applyFill="1" applyBorder="1" applyAlignment="1" applyProtection="1">
      <alignment horizontal="left" vertical="center" shrinkToFit="1"/>
      <protection locked="0"/>
    </xf>
    <xf numFmtId="0" fontId="83" fillId="0" borderId="0" xfId="27" applyFont="1" applyFill="1" applyBorder="1" applyAlignment="1" applyProtection="1">
      <alignment vertical="center"/>
    </xf>
    <xf numFmtId="0" fontId="58" fillId="0" borderId="0" xfId="27" applyFont="1" applyFill="1" applyBorder="1" applyAlignment="1" applyProtection="1">
      <alignment vertical="center" shrinkToFit="1"/>
    </xf>
    <xf numFmtId="0" fontId="58" fillId="0" borderId="0" xfId="27" applyFont="1" applyFill="1" applyBorder="1" applyAlignment="1" applyProtection="1">
      <alignment vertical="center" wrapText="1"/>
    </xf>
    <xf numFmtId="0" fontId="83" fillId="0" borderId="5" xfId="27" applyFont="1" applyFill="1" applyBorder="1" applyAlignment="1" applyProtection="1">
      <alignment vertical="center" shrinkToFit="1"/>
    </xf>
    <xf numFmtId="49" fontId="83" fillId="0" borderId="0" xfId="27" applyNumberFormat="1" applyFont="1" applyFill="1" applyBorder="1" applyAlignment="1" applyProtection="1">
      <alignment vertical="center"/>
    </xf>
    <xf numFmtId="0" fontId="58" fillId="0" borderId="95" xfId="27" applyFont="1" applyFill="1" applyBorder="1" applyAlignment="1" applyProtection="1">
      <alignment vertical="center"/>
    </xf>
    <xf numFmtId="49" fontId="58" fillId="0" borderId="96" xfId="27" applyNumberFormat="1" applyFont="1" applyFill="1" applyBorder="1" applyAlignment="1" applyProtection="1">
      <alignment vertical="center"/>
    </xf>
    <xf numFmtId="49" fontId="58" fillId="0" borderId="97" xfId="27" applyNumberFormat="1" applyFont="1" applyFill="1" applyBorder="1" applyAlignment="1" applyProtection="1">
      <alignment vertical="center"/>
    </xf>
    <xf numFmtId="49" fontId="58" fillId="0" borderId="62" xfId="27" applyNumberFormat="1" applyFont="1" applyFill="1" applyBorder="1" applyAlignment="1" applyProtection="1">
      <alignment vertical="center" shrinkToFit="1"/>
    </xf>
    <xf numFmtId="49" fontId="58" fillId="0" borderId="96" xfId="27" applyNumberFormat="1" applyFont="1" applyFill="1" applyBorder="1" applyAlignment="1" applyProtection="1">
      <alignment vertical="center" shrinkToFit="1"/>
    </xf>
    <xf numFmtId="49" fontId="58" fillId="0" borderId="49" xfId="27" applyNumberFormat="1" applyFont="1" applyFill="1" applyBorder="1" applyAlignment="1" applyProtection="1">
      <alignment vertical="center"/>
    </xf>
    <xf numFmtId="0" fontId="58" fillId="0" borderId="60" xfId="27" applyFont="1" applyFill="1" applyBorder="1" applyAlignment="1" applyProtection="1">
      <alignment vertical="center"/>
    </xf>
    <xf numFmtId="0" fontId="58" fillId="0" borderId="60" xfId="27" applyFont="1" applyFill="1" applyBorder="1" applyAlignment="1" applyProtection="1">
      <alignment vertical="center" shrinkToFit="1"/>
    </xf>
    <xf numFmtId="0" fontId="73" fillId="0" borderId="98" xfId="27" applyFont="1" applyFill="1" applyBorder="1" applyAlignment="1" applyProtection="1">
      <alignment horizontal="left" vertical="center" wrapText="1"/>
      <protection locked="0"/>
    </xf>
    <xf numFmtId="49" fontId="73" fillId="0" borderId="29" xfId="27" applyNumberFormat="1" applyFont="1" applyFill="1" applyBorder="1" applyAlignment="1" applyProtection="1">
      <alignment horizontal="left" vertical="center"/>
      <protection locked="0"/>
    </xf>
    <xf numFmtId="0" fontId="83" fillId="0" borderId="99" xfId="27" applyFont="1" applyFill="1" applyBorder="1" applyAlignment="1" applyProtection="1">
      <alignment vertical="center"/>
    </xf>
    <xf numFmtId="49" fontId="83" fillId="0" borderId="100" xfId="27" applyNumberFormat="1" applyFont="1" applyFill="1" applyBorder="1" applyAlignment="1" applyProtection="1">
      <alignment vertical="center"/>
    </xf>
    <xf numFmtId="49" fontId="83" fillId="0" borderId="100" xfId="27" applyNumberFormat="1" applyFont="1" applyFill="1" applyBorder="1" applyAlignment="1" applyProtection="1">
      <alignment vertical="center" shrinkToFit="1"/>
    </xf>
    <xf numFmtId="0" fontId="83" fillId="0" borderId="5" xfId="27" applyFont="1" applyFill="1" applyBorder="1" applyProtection="1">
      <alignment vertical="center"/>
    </xf>
    <xf numFmtId="0" fontId="83" fillId="0" borderId="0" xfId="27" applyFont="1" applyFill="1" applyBorder="1" applyAlignment="1" applyProtection="1">
      <alignment vertical="center" shrinkToFit="1"/>
    </xf>
    <xf numFmtId="0" fontId="83" fillId="0" borderId="0" xfId="27" applyFont="1" applyFill="1" applyBorder="1" applyProtection="1">
      <alignment vertical="center"/>
    </xf>
    <xf numFmtId="0" fontId="95" fillId="0" borderId="0" xfId="27" applyFont="1" applyFill="1" applyBorder="1" applyProtection="1">
      <alignment vertical="center"/>
    </xf>
    <xf numFmtId="0" fontId="58" fillId="0" borderId="60" xfId="27" applyFont="1" applyFill="1" applyBorder="1" applyProtection="1">
      <alignment vertical="center"/>
    </xf>
    <xf numFmtId="0" fontId="95" fillId="0" borderId="0" xfId="0" applyFont="1" applyBorder="1" applyAlignment="1">
      <alignment vertical="center"/>
    </xf>
    <xf numFmtId="49" fontId="83" fillId="0" borderId="2" xfId="27" applyNumberFormat="1" applyFont="1" applyFill="1" applyBorder="1" applyAlignment="1" applyProtection="1">
      <alignment vertical="center"/>
    </xf>
    <xf numFmtId="49" fontId="58" fillId="0" borderId="60" xfId="27" applyNumberFormat="1" applyFont="1" applyFill="1" applyBorder="1" applyAlignment="1" applyProtection="1">
      <alignment vertical="center"/>
    </xf>
    <xf numFmtId="49" fontId="58" fillId="0" borderId="62" xfId="27" applyNumberFormat="1" applyFont="1" applyFill="1" applyBorder="1" applyAlignment="1" applyProtection="1">
      <alignment vertical="center"/>
    </xf>
    <xf numFmtId="0" fontId="77" fillId="0" borderId="60" xfId="27" applyFont="1" applyFill="1" applyBorder="1" applyAlignment="1" applyProtection="1">
      <alignment horizontal="left" vertical="center" shrinkToFit="1"/>
    </xf>
    <xf numFmtId="0" fontId="77" fillId="0" borderId="60" xfId="27" applyFont="1" applyFill="1" applyBorder="1" applyAlignment="1" applyProtection="1">
      <alignment horizontal="left" vertical="center"/>
    </xf>
    <xf numFmtId="0" fontId="83" fillId="0" borderId="48" xfId="27" applyFont="1" applyFill="1" applyBorder="1" applyAlignment="1" applyProtection="1">
      <alignment vertical="center"/>
    </xf>
    <xf numFmtId="0" fontId="83" fillId="0" borderId="71" xfId="27" applyFont="1" applyFill="1" applyBorder="1" applyAlignment="1" applyProtection="1">
      <alignment vertical="center"/>
    </xf>
    <xf numFmtId="49" fontId="83" fillId="0" borderId="9" xfId="27" applyNumberFormat="1" applyFont="1" applyFill="1" applyBorder="1" applyAlignment="1" applyProtection="1">
      <alignment vertical="center"/>
    </xf>
    <xf numFmtId="0" fontId="83" fillId="0" borderId="2" xfId="27" applyFont="1" applyFill="1" applyBorder="1" applyAlignment="1" applyProtection="1">
      <alignment horizontal="left" vertical="center" shrinkToFit="1"/>
    </xf>
    <xf numFmtId="0" fontId="83" fillId="0" borderId="2" xfId="27" applyFont="1" applyFill="1" applyBorder="1" applyAlignment="1" applyProtection="1">
      <alignment horizontal="left" vertical="center"/>
    </xf>
    <xf numFmtId="0" fontId="83" fillId="0" borderId="7" xfId="27" applyFont="1" applyFill="1" applyBorder="1" applyAlignment="1" applyProtection="1">
      <alignment vertical="center"/>
    </xf>
    <xf numFmtId="0" fontId="83" fillId="0" borderId="24" xfId="27" applyFont="1" applyFill="1" applyBorder="1" applyAlignment="1" applyProtection="1">
      <alignment vertical="center"/>
    </xf>
    <xf numFmtId="49" fontId="58" fillId="0" borderId="102" xfId="27" applyNumberFormat="1" applyFont="1" applyFill="1" applyBorder="1" applyAlignment="1" applyProtection="1">
      <alignment vertical="center"/>
    </xf>
    <xf numFmtId="49" fontId="83" fillId="0" borderId="103" xfId="27" applyNumberFormat="1" applyFont="1" applyFill="1" applyBorder="1" applyAlignment="1" applyProtection="1">
      <alignment vertical="center"/>
    </xf>
    <xf numFmtId="182" fontId="73" fillId="0" borderId="104" xfId="27" applyNumberFormat="1" applyFont="1" applyFill="1" applyBorder="1" applyAlignment="1" applyProtection="1">
      <alignment horizontal="left" vertical="center"/>
      <protection locked="0"/>
    </xf>
    <xf numFmtId="49" fontId="83" fillId="0" borderId="101" xfId="27" applyNumberFormat="1" applyFont="1" applyFill="1" applyBorder="1" applyAlignment="1" applyProtection="1">
      <alignment vertical="center"/>
    </xf>
    <xf numFmtId="49" fontId="83" fillId="0" borderId="12" xfId="27" applyNumberFormat="1" applyFont="1" applyFill="1" applyBorder="1" applyAlignment="1" applyProtection="1">
      <alignment vertical="center"/>
    </xf>
    <xf numFmtId="0" fontId="83" fillId="0" borderId="2" xfId="27" applyFont="1" applyFill="1" applyBorder="1" applyAlignment="1" applyProtection="1">
      <alignment vertical="center"/>
    </xf>
    <xf numFmtId="0" fontId="58" fillId="0" borderId="106" xfId="27" applyFont="1" applyFill="1" applyBorder="1" applyAlignment="1" applyProtection="1">
      <alignment vertical="center" shrinkToFit="1"/>
    </xf>
    <xf numFmtId="0" fontId="83" fillId="0" borderId="107" xfId="27" applyFont="1" applyFill="1" applyBorder="1" applyAlignment="1" applyProtection="1">
      <alignment vertical="center" shrinkToFit="1"/>
    </xf>
    <xf numFmtId="0" fontId="73" fillId="0" borderId="15" xfId="27" applyFont="1" applyFill="1" applyBorder="1" applyAlignment="1" applyProtection="1">
      <alignment horizontal="left" vertical="center" wrapText="1"/>
      <protection locked="0"/>
    </xf>
    <xf numFmtId="49" fontId="73" fillId="0" borderId="61" xfId="27" applyNumberFormat="1" applyFont="1" applyFill="1" applyBorder="1" applyAlignment="1" applyProtection="1">
      <alignment horizontal="left" vertical="center" wrapText="1"/>
      <protection locked="0"/>
    </xf>
    <xf numFmtId="0" fontId="73" fillId="0" borderId="61" xfId="27" applyFont="1" applyFill="1" applyBorder="1" applyAlignment="1" applyProtection="1">
      <alignment horizontal="left" vertical="center" wrapText="1"/>
      <protection locked="0"/>
    </xf>
    <xf numFmtId="178" fontId="73" fillId="0" borderId="61" xfId="27" applyNumberFormat="1" applyFont="1" applyFill="1" applyBorder="1" applyAlignment="1" applyProtection="1">
      <alignment horizontal="left" vertical="center"/>
      <protection locked="0"/>
    </xf>
    <xf numFmtId="49" fontId="73" fillId="0" borderId="81" xfId="27" applyNumberFormat="1" applyFont="1" applyFill="1" applyBorder="1" applyAlignment="1" applyProtection="1">
      <alignment horizontal="left" vertical="center" wrapText="1"/>
      <protection locked="0"/>
    </xf>
    <xf numFmtId="0" fontId="73" fillId="0" borderId="108" xfId="27" applyFont="1" applyFill="1" applyBorder="1" applyAlignment="1" applyProtection="1">
      <alignment horizontal="left" vertical="center" wrapText="1"/>
      <protection locked="0"/>
    </xf>
    <xf numFmtId="0" fontId="58" fillId="0" borderId="105" xfId="27" applyFont="1" applyFill="1" applyBorder="1" applyProtection="1">
      <alignment vertical="center"/>
    </xf>
    <xf numFmtId="0" fontId="83" fillId="0" borderId="31" xfId="27" applyFont="1" applyFill="1" applyBorder="1" applyProtection="1">
      <alignment vertical="center"/>
    </xf>
    <xf numFmtId="180" fontId="73" fillId="0" borderId="15" xfId="27" applyNumberFormat="1" applyFont="1" applyFill="1" applyBorder="1" applyAlignment="1" applyProtection="1">
      <alignment horizontal="left" vertical="center" wrapText="1"/>
      <protection locked="0"/>
    </xf>
    <xf numFmtId="184" fontId="73" fillId="0" borderId="61" xfId="27" applyNumberFormat="1" applyFont="1" applyFill="1" applyBorder="1" applyAlignment="1" applyProtection="1">
      <alignment horizontal="left" vertical="center" wrapText="1"/>
      <protection locked="0"/>
    </xf>
    <xf numFmtId="0" fontId="73" fillId="0" borderId="61" xfId="27" applyNumberFormat="1" applyFont="1" applyFill="1" applyBorder="1" applyAlignment="1" applyProtection="1">
      <alignment horizontal="left" vertical="center" wrapText="1"/>
    </xf>
    <xf numFmtId="0" fontId="58" fillId="0" borderId="71" xfId="27" applyFont="1" applyFill="1" applyBorder="1" applyAlignment="1" applyProtection="1">
      <alignment vertical="center" shrinkToFit="1"/>
    </xf>
    <xf numFmtId="0" fontId="83" fillId="0" borderId="25" xfId="27" applyFont="1" applyFill="1" applyBorder="1" applyAlignment="1" applyProtection="1">
      <alignment vertical="center" shrinkToFit="1"/>
    </xf>
    <xf numFmtId="184" fontId="73" fillId="0" borderId="67" xfId="27" applyNumberFormat="1" applyFont="1" applyFill="1" applyBorder="1" applyAlignment="1" applyProtection="1">
      <alignment horizontal="left" vertical="center" wrapText="1"/>
      <protection locked="0"/>
    </xf>
    <xf numFmtId="0" fontId="73" fillId="0" borderId="61" xfId="27" applyNumberFormat="1" applyFont="1" applyFill="1" applyBorder="1" applyAlignment="1" applyProtection="1">
      <alignment horizontal="left" vertical="center" wrapText="1"/>
      <protection locked="0"/>
    </xf>
    <xf numFmtId="0" fontId="58" fillId="0" borderId="71" xfId="27" applyFont="1" applyFill="1" applyBorder="1" applyProtection="1">
      <alignment vertical="center"/>
    </xf>
    <xf numFmtId="0" fontId="83" fillId="0" borderId="25" xfId="27" applyFont="1" applyFill="1" applyBorder="1" applyProtection="1">
      <alignment vertical="center"/>
    </xf>
    <xf numFmtId="0" fontId="73" fillId="0" borderId="67" xfId="27" applyFont="1" applyFill="1" applyBorder="1" applyAlignment="1" applyProtection="1">
      <alignment horizontal="left" vertical="center" wrapText="1"/>
      <protection locked="0"/>
    </xf>
    <xf numFmtId="49" fontId="73" fillId="0" borderId="0" xfId="27" applyNumberFormat="1" applyFont="1" applyFill="1" applyBorder="1" applyAlignment="1" applyProtection="1">
      <alignment vertical="center" wrapText="1"/>
      <protection locked="0"/>
    </xf>
    <xf numFmtId="49" fontId="58" fillId="0" borderId="105" xfId="27" applyNumberFormat="1" applyFont="1" applyFill="1" applyBorder="1" applyAlignment="1" applyProtection="1">
      <alignment vertical="center" shrinkToFit="1"/>
    </xf>
    <xf numFmtId="49" fontId="83" fillId="0" borderId="88" xfId="27" applyNumberFormat="1" applyFont="1" applyFill="1" applyBorder="1" applyAlignment="1" applyProtection="1">
      <alignment vertical="center" shrinkToFit="1"/>
    </xf>
    <xf numFmtId="49" fontId="73" fillId="0" borderId="15" xfId="27" applyNumberFormat="1" applyFont="1" applyFill="1" applyBorder="1" applyAlignment="1" applyProtection="1">
      <alignment vertical="center" wrapText="1"/>
      <protection locked="0"/>
    </xf>
    <xf numFmtId="49" fontId="58" fillId="0" borderId="71" xfId="27" applyNumberFormat="1" applyFont="1" applyFill="1" applyBorder="1" applyAlignment="1" applyProtection="1">
      <alignment vertical="center"/>
    </xf>
    <xf numFmtId="49" fontId="83" fillId="0" borderId="24" xfId="27" applyNumberFormat="1" applyFont="1" applyFill="1" applyBorder="1" applyAlignment="1" applyProtection="1">
      <alignment vertical="center"/>
    </xf>
    <xf numFmtId="49" fontId="73" fillId="0" borderId="67" xfId="27" applyNumberFormat="1" applyFont="1" applyFill="1" applyBorder="1" applyAlignment="1" applyProtection="1">
      <alignment horizontal="left" vertical="center" wrapText="1"/>
      <protection locked="0"/>
    </xf>
    <xf numFmtId="0" fontId="58" fillId="0" borderId="105" xfId="27" applyFont="1" applyFill="1" applyBorder="1" applyAlignment="1" applyProtection="1">
      <alignment vertical="center" wrapText="1"/>
    </xf>
    <xf numFmtId="0" fontId="83" fillId="0" borderId="88" xfId="27" applyFont="1" applyFill="1" applyBorder="1" applyAlignment="1" applyProtection="1">
      <alignment vertical="center" wrapText="1"/>
    </xf>
    <xf numFmtId="0" fontId="58" fillId="0" borderId="71" xfId="27" applyFont="1" applyFill="1" applyBorder="1" applyAlignment="1" applyProtection="1">
      <alignment vertical="center" wrapText="1"/>
    </xf>
    <xf numFmtId="0" fontId="83" fillId="0" borderId="24" xfId="27" applyFont="1" applyFill="1" applyBorder="1" applyAlignment="1" applyProtection="1">
      <alignment vertical="center" wrapText="1"/>
    </xf>
    <xf numFmtId="0" fontId="81" fillId="0" borderId="11" xfId="27" applyFont="1" applyBorder="1" applyAlignment="1" applyProtection="1">
      <alignment vertical="center"/>
    </xf>
    <xf numFmtId="0" fontId="58" fillId="0" borderId="34" xfId="27" applyFont="1" applyFill="1" applyBorder="1" applyAlignment="1" applyProtection="1">
      <alignment vertical="center" shrinkToFit="1"/>
    </xf>
    <xf numFmtId="0" fontId="83" fillId="0" borderId="109" xfId="27" applyFont="1" applyFill="1" applyBorder="1" applyAlignment="1" applyProtection="1">
      <alignment vertical="center" shrinkToFit="1"/>
    </xf>
    <xf numFmtId="0" fontId="73" fillId="0" borderId="27" xfId="13" applyNumberFormat="1" applyFont="1" applyFill="1" applyBorder="1" applyAlignment="1" applyProtection="1">
      <alignment horizontal="left" vertical="center"/>
      <protection locked="0"/>
    </xf>
    <xf numFmtId="0" fontId="96" fillId="0" borderId="0" xfId="27" applyFont="1" applyFill="1" applyAlignment="1" applyProtection="1">
      <alignment vertical="center"/>
    </xf>
    <xf numFmtId="0" fontId="96" fillId="0" borderId="0" xfId="27" applyFont="1" applyFill="1" applyBorder="1" applyProtection="1">
      <alignment vertical="center"/>
    </xf>
    <xf numFmtId="0" fontId="96" fillId="0" borderId="0" xfId="0" applyFont="1" applyAlignment="1">
      <alignment vertical="center"/>
    </xf>
    <xf numFmtId="0" fontId="97" fillId="0" borderId="0" xfId="27" applyFont="1" applyFill="1" applyProtection="1">
      <alignment vertical="center"/>
    </xf>
    <xf numFmtId="0" fontId="88" fillId="0" borderId="31" xfId="27" applyFont="1" applyFill="1" applyBorder="1" applyAlignment="1" applyProtection="1">
      <alignment horizontal="left" vertical="center"/>
    </xf>
    <xf numFmtId="0" fontId="100" fillId="0" borderId="1" xfId="27" applyFont="1" applyFill="1" applyBorder="1" applyAlignment="1" applyProtection="1">
      <alignment horizontal="left" vertical="center" wrapText="1"/>
    </xf>
    <xf numFmtId="0" fontId="101" fillId="0" borderId="1" xfId="27" applyFont="1" applyFill="1" applyBorder="1" applyAlignment="1" applyProtection="1">
      <alignment horizontal="left" vertical="center" wrapText="1"/>
    </xf>
    <xf numFmtId="0" fontId="59" fillId="0" borderId="1" xfId="27" applyFont="1" applyFill="1" applyBorder="1" applyAlignment="1" applyProtection="1">
      <alignment horizontal="center" vertical="center" wrapText="1"/>
    </xf>
    <xf numFmtId="0" fontId="58" fillId="0" borderId="91" xfId="27" applyFont="1" applyFill="1" applyBorder="1" applyAlignment="1" applyProtection="1">
      <alignment horizontal="left" vertical="center" shrinkToFit="1"/>
      <protection locked="0"/>
    </xf>
    <xf numFmtId="0" fontId="58" fillId="0" borderId="18" xfId="27" applyFont="1" applyFill="1" applyBorder="1" applyAlignment="1" applyProtection="1">
      <alignment horizontal="left" vertical="center" shrinkToFit="1"/>
      <protection locked="0"/>
    </xf>
    <xf numFmtId="0" fontId="84" fillId="0" borderId="10" xfId="1" applyFont="1" applyFill="1" applyBorder="1" applyAlignment="1" applyProtection="1">
      <alignment horizontal="center" vertical="center" wrapText="1"/>
    </xf>
    <xf numFmtId="0" fontId="100" fillId="0" borderId="10" xfId="27" applyFont="1" applyFill="1" applyBorder="1" applyAlignment="1" applyProtection="1">
      <alignment horizontal="left" vertical="center" wrapText="1"/>
    </xf>
    <xf numFmtId="0" fontId="58" fillId="0" borderId="81" xfId="27" applyFont="1" applyBorder="1" applyAlignment="1" applyProtection="1">
      <alignment vertical="center" wrapText="1"/>
    </xf>
    <xf numFmtId="0" fontId="102" fillId="0" borderId="76" xfId="27" applyFont="1" applyFill="1" applyBorder="1" applyAlignment="1" applyProtection="1">
      <alignment horizontal="center" vertical="center" wrapText="1"/>
    </xf>
    <xf numFmtId="0" fontId="104" fillId="0" borderId="0" xfId="27" applyFont="1" applyFill="1" applyBorder="1" applyAlignment="1" applyProtection="1">
      <alignment horizontal="left" vertical="center" wrapText="1"/>
    </xf>
    <xf numFmtId="0" fontId="77" fillId="0" borderId="1" xfId="27" applyFont="1" applyFill="1" applyBorder="1" applyAlignment="1" applyProtection="1">
      <alignment horizontal="center" vertical="center" shrinkToFit="1"/>
    </xf>
    <xf numFmtId="0" fontId="3" fillId="0" borderId="1" xfId="27" applyFont="1" applyFill="1" applyBorder="1" applyAlignment="1" applyProtection="1">
      <alignment vertical="center" shrinkToFit="1"/>
    </xf>
    <xf numFmtId="184" fontId="70" fillId="0" borderId="1" xfId="27" applyNumberFormat="1" applyFont="1" applyFill="1" applyBorder="1" applyAlignment="1" applyProtection="1">
      <alignment horizontal="left" vertical="center"/>
      <protection locked="0"/>
    </xf>
    <xf numFmtId="0" fontId="0" fillId="0" borderId="0" xfId="0" applyBorder="1" applyAlignment="1">
      <alignment vertical="center"/>
    </xf>
    <xf numFmtId="0" fontId="84" fillId="0" borderId="0" xfId="1" applyFont="1" applyFill="1" applyBorder="1" applyAlignment="1" applyProtection="1">
      <alignment vertical="center" wrapText="1"/>
      <protection locked="0"/>
    </xf>
    <xf numFmtId="0" fontId="0" fillId="0" borderId="0" xfId="0" applyBorder="1" applyAlignment="1">
      <alignment vertical="center" shrinkToFit="1"/>
    </xf>
    <xf numFmtId="182" fontId="0" fillId="0" borderId="0" xfId="0" applyNumberFormat="1" applyBorder="1" applyAlignment="1">
      <alignment vertical="center" shrinkToFit="1"/>
    </xf>
    <xf numFmtId="49" fontId="0" fillId="0" borderId="0" xfId="0" applyNumberFormat="1" applyBorder="1" applyAlignment="1">
      <alignment vertical="center" shrinkToFit="1"/>
    </xf>
    <xf numFmtId="0" fontId="0" fillId="0" borderId="0" xfId="0" applyBorder="1" applyAlignment="1">
      <alignment horizontal="left" vertical="center" shrinkToFit="1"/>
    </xf>
    <xf numFmtId="182" fontId="0" fillId="0" borderId="0" xfId="0" applyNumberFormat="1" applyBorder="1" applyAlignment="1">
      <alignment horizontal="left" vertical="center" shrinkToFit="1"/>
    </xf>
    <xf numFmtId="49" fontId="0" fillId="0" borderId="0" xfId="0" applyNumberFormat="1" applyBorder="1" applyAlignment="1">
      <alignment horizontal="left" vertical="center" shrinkToFit="1"/>
    </xf>
    <xf numFmtId="0" fontId="2" fillId="0" borderId="0" xfId="27" applyFont="1" applyProtection="1">
      <alignment vertical="center"/>
    </xf>
    <xf numFmtId="0" fontId="2" fillId="0" borderId="0" xfId="27" applyFont="1" applyAlignment="1" applyProtection="1">
      <alignment horizontal="left" vertical="center"/>
    </xf>
    <xf numFmtId="176" fontId="0" fillId="0" borderId="1" xfId="0" applyNumberFormat="1" applyBorder="1"/>
    <xf numFmtId="0" fontId="56" fillId="0" borderId="0" xfId="0" applyFont="1" applyAlignment="1" applyProtection="1">
      <alignment vertical="center"/>
      <protection locked="0"/>
    </xf>
    <xf numFmtId="0" fontId="56" fillId="0" borderId="0" xfId="0" applyFont="1" applyProtection="1">
      <protection locked="0"/>
    </xf>
    <xf numFmtId="0" fontId="93" fillId="0" borderId="0" xfId="0" applyFont="1" applyBorder="1" applyProtection="1">
      <protection locked="0"/>
    </xf>
    <xf numFmtId="0" fontId="99" fillId="0" borderId="0" xfId="0" applyFont="1" applyBorder="1" applyProtection="1">
      <protection locked="0"/>
    </xf>
    <xf numFmtId="0" fontId="56" fillId="0" borderId="0" xfId="0" applyFont="1" applyAlignment="1" applyProtection="1">
      <alignment horizontal="left"/>
      <protection locked="0"/>
    </xf>
    <xf numFmtId="0" fontId="56" fillId="0" borderId="3" xfId="27" applyFont="1" applyBorder="1" applyAlignment="1" applyProtection="1">
      <alignment horizontal="right" vertical="top" wrapText="1" indent="1"/>
    </xf>
    <xf numFmtId="0" fontId="56" fillId="0" borderId="2" xfId="27" applyFont="1" applyBorder="1" applyAlignment="1" applyProtection="1">
      <alignment horizontal="right" vertical="top" wrapText="1" indent="1"/>
    </xf>
    <xf numFmtId="0" fontId="56" fillId="0" borderId="1" xfId="27" applyFont="1" applyFill="1" applyBorder="1" applyProtection="1">
      <alignment vertical="center"/>
    </xf>
    <xf numFmtId="0" fontId="93" fillId="0" borderId="1" xfId="0" quotePrefix="1" applyFont="1" applyBorder="1" applyAlignment="1" applyProtection="1">
      <alignment horizontal="center" vertical="center"/>
      <protection locked="0"/>
    </xf>
    <xf numFmtId="0" fontId="93" fillId="0" borderId="3" xfId="0" quotePrefix="1" applyFont="1" applyBorder="1" applyAlignment="1" applyProtection="1">
      <alignment horizontal="right" vertical="center"/>
      <protection locked="0"/>
    </xf>
    <xf numFmtId="0" fontId="93" fillId="0" borderId="5" xfId="0" quotePrefix="1" applyFont="1" applyBorder="1" applyAlignment="1" applyProtection="1">
      <alignment horizontal="left" vertical="center"/>
      <protection locked="0"/>
    </xf>
    <xf numFmtId="0" fontId="59" fillId="0" borderId="2" xfId="27" quotePrefix="1" applyFont="1" applyBorder="1" applyAlignment="1" applyProtection="1">
      <alignment horizontal="left" vertical="center"/>
    </xf>
    <xf numFmtId="0" fontId="56" fillId="0" borderId="1" xfId="27" applyFont="1" applyBorder="1" applyProtection="1">
      <alignment vertical="center"/>
    </xf>
    <xf numFmtId="0" fontId="93" fillId="0" borderId="1" xfId="0" applyFont="1" applyBorder="1" applyAlignment="1" applyProtection="1">
      <alignment horizontal="center" vertical="center"/>
      <protection locked="0"/>
    </xf>
    <xf numFmtId="0" fontId="93" fillId="0" borderId="3" xfId="0" applyFont="1" applyBorder="1" applyAlignment="1" applyProtection="1">
      <alignment horizontal="right" vertical="center"/>
      <protection locked="0"/>
    </xf>
    <xf numFmtId="0" fontId="93" fillId="0" borderId="5" xfId="0" applyFont="1" applyBorder="1" applyAlignment="1" applyProtection="1">
      <alignment horizontal="left" vertical="center"/>
      <protection locked="0"/>
    </xf>
    <xf numFmtId="0" fontId="59" fillId="0" borderId="2" xfId="27" applyFont="1" applyBorder="1" applyAlignment="1" applyProtection="1">
      <alignment horizontal="left" vertical="center"/>
    </xf>
    <xf numFmtId="0" fontId="56" fillId="0" borderId="1" xfId="27" quotePrefix="1" applyFont="1" applyBorder="1" applyProtection="1">
      <alignment vertical="center"/>
    </xf>
    <xf numFmtId="0" fontId="56" fillId="0" borderId="1" xfId="27" applyFont="1" applyBorder="1" applyAlignment="1" applyProtection="1">
      <alignment vertical="center"/>
    </xf>
    <xf numFmtId="0" fontId="93" fillId="0" borderId="1" xfId="0" applyFont="1" applyBorder="1" applyAlignment="1" applyProtection="1">
      <alignment horizontal="center" vertical="center" wrapText="1"/>
      <protection locked="0"/>
    </xf>
    <xf numFmtId="0" fontId="93" fillId="0" borderId="6" xfId="0" applyFont="1" applyBorder="1" applyAlignment="1" applyProtection="1">
      <alignment horizontal="right" vertical="center" wrapText="1"/>
      <protection locked="0"/>
    </xf>
    <xf numFmtId="0" fontId="93" fillId="0" borderId="8" xfId="0" applyFont="1" applyBorder="1" applyAlignment="1" applyProtection="1">
      <alignment vertical="center" wrapText="1"/>
      <protection locked="0"/>
    </xf>
    <xf numFmtId="0" fontId="57" fillId="0" borderId="1" xfId="27" applyFont="1" applyBorder="1" applyAlignment="1" applyProtection="1">
      <alignment vertical="center"/>
    </xf>
    <xf numFmtId="0" fontId="105" fillId="0" borderId="2" xfId="27" applyFont="1" applyBorder="1" applyAlignment="1" applyProtection="1">
      <alignment horizontal="left" vertical="center"/>
    </xf>
    <xf numFmtId="0" fontId="105" fillId="0" borderId="2" xfId="27" quotePrefix="1" applyFont="1" applyBorder="1" applyAlignment="1" applyProtection="1">
      <alignment horizontal="left" vertical="center"/>
    </xf>
    <xf numFmtId="0" fontId="57" fillId="0" borderId="0" xfId="0" applyFont="1" applyAlignment="1" applyProtection="1">
      <alignment vertical="top"/>
      <protection locked="0"/>
    </xf>
    <xf numFmtId="0" fontId="57" fillId="0" borderId="0" xfId="0" applyFont="1" applyProtection="1">
      <protection locked="0"/>
    </xf>
    <xf numFmtId="0" fontId="57" fillId="0" borderId="0" xfId="0" applyFont="1" applyAlignment="1" applyProtection="1">
      <alignment horizontal="left" vertical="top" indent="2"/>
      <protection locked="0"/>
    </xf>
    <xf numFmtId="0" fontId="56" fillId="0" borderId="0" xfId="0" applyFont="1" applyAlignment="1">
      <alignment horizontal="left" indent="2"/>
    </xf>
    <xf numFmtId="0" fontId="56" fillId="0" borderId="0" xfId="0" applyFont="1" applyAlignment="1" applyProtection="1">
      <protection locked="0"/>
    </xf>
    <xf numFmtId="0" fontId="56" fillId="0" borderId="0" xfId="0" applyFont="1" applyAlignment="1"/>
    <xf numFmtId="0" fontId="56" fillId="0" borderId="1" xfId="0" applyFont="1" applyBorder="1" applyAlignment="1" applyProtection="1">
      <alignment horizontal="center" vertical="center"/>
      <protection locked="0"/>
    </xf>
    <xf numFmtId="0" fontId="57" fillId="0" borderId="2" xfId="0" applyFont="1" applyBorder="1" applyAlignment="1" applyProtection="1">
      <alignment horizontal="center" vertical="center" wrapText="1"/>
      <protection locked="0"/>
    </xf>
    <xf numFmtId="0" fontId="56" fillId="0" borderId="1" xfId="27" applyFont="1" applyBorder="1" applyAlignment="1" applyProtection="1">
      <alignment horizontal="center" vertical="center"/>
    </xf>
    <xf numFmtId="0" fontId="56" fillId="0" borderId="1" xfId="0" applyFont="1" applyFill="1" applyBorder="1" applyAlignment="1">
      <alignment horizontal="center" vertical="center" wrapText="1"/>
    </xf>
    <xf numFmtId="0" fontId="56" fillId="0" borderId="1" xfId="27" quotePrefix="1" applyFont="1" applyBorder="1" applyAlignment="1" applyProtection="1">
      <alignment horizontal="center" vertical="center"/>
    </xf>
    <xf numFmtId="0" fontId="58" fillId="0" borderId="0" xfId="27" applyFont="1" applyFill="1" applyAlignment="1" applyProtection="1">
      <alignment horizontal="center" vertical="center"/>
    </xf>
    <xf numFmtId="0" fontId="14" fillId="0" borderId="1" xfId="27" applyFill="1" applyBorder="1" applyProtection="1">
      <alignment vertical="center"/>
    </xf>
    <xf numFmtId="0" fontId="14" fillId="0" borderId="1" xfId="27" applyFill="1" applyBorder="1" applyAlignment="1" applyProtection="1">
      <alignment horizontal="right" vertical="center"/>
    </xf>
    <xf numFmtId="0" fontId="14" fillId="0" borderId="1" xfId="27" applyFill="1" applyBorder="1" applyAlignment="1" applyProtection="1">
      <alignment horizontal="left" vertical="center"/>
    </xf>
    <xf numFmtId="0" fontId="58" fillId="0" borderId="1" xfId="27" applyFont="1" applyFill="1" applyBorder="1" applyAlignment="1" applyProtection="1">
      <alignment horizontal="left" vertical="center" shrinkToFit="1"/>
      <protection locked="0"/>
    </xf>
    <xf numFmtId="0" fontId="82" fillId="0" borderId="1" xfId="27" applyFont="1" applyFill="1" applyBorder="1" applyAlignment="1" applyProtection="1">
      <alignment horizontal="left" vertical="center"/>
    </xf>
    <xf numFmtId="0" fontId="79" fillId="0" borderId="111" xfId="27" applyFont="1" applyFill="1" applyBorder="1" applyAlignment="1" applyProtection="1">
      <alignment horizontal="left" vertical="center"/>
    </xf>
    <xf numFmtId="0" fontId="83" fillId="0" borderId="74" xfId="27" applyFont="1" applyFill="1" applyBorder="1" applyAlignment="1" applyProtection="1">
      <alignment horizontal="left" vertical="center"/>
      <protection locked="0"/>
    </xf>
    <xf numFmtId="0" fontId="84" fillId="0" borderId="0" xfId="1" applyFont="1" applyAlignment="1" applyProtection="1">
      <alignment shrinkToFit="1"/>
      <protection locked="0"/>
    </xf>
    <xf numFmtId="0" fontId="96" fillId="0" borderId="28" xfId="27" applyFont="1" applyFill="1" applyBorder="1" applyAlignment="1" applyProtection="1">
      <alignment vertical="center"/>
    </xf>
    <xf numFmtId="0" fontId="97" fillId="0" borderId="68" xfId="27" applyFont="1" applyFill="1" applyBorder="1" applyAlignment="1" applyProtection="1">
      <alignment vertical="center"/>
    </xf>
    <xf numFmtId="0" fontId="58" fillId="0" borderId="83" xfId="27" applyNumberFormat="1" applyFont="1" applyFill="1" applyBorder="1" applyAlignment="1" applyProtection="1">
      <alignment horizontal="center" vertical="center" shrinkToFit="1"/>
    </xf>
    <xf numFmtId="0" fontId="58" fillId="0" borderId="78" xfId="27" applyNumberFormat="1" applyFont="1" applyFill="1" applyBorder="1" applyAlignment="1" applyProtection="1">
      <alignment horizontal="center" vertical="center" shrinkToFit="1"/>
    </xf>
    <xf numFmtId="0" fontId="58" fillId="0" borderId="80" xfId="27" applyNumberFormat="1" applyFont="1" applyFill="1" applyBorder="1" applyAlignment="1" applyProtection="1">
      <alignment horizontal="center" vertical="center" shrinkToFit="1"/>
    </xf>
    <xf numFmtId="0" fontId="58" fillId="0" borderId="0" xfId="27" applyFont="1" applyAlignment="1" applyProtection="1">
      <alignment horizontal="right" vertical="center"/>
    </xf>
    <xf numFmtId="0" fontId="14" fillId="0" borderId="1" xfId="27" applyBorder="1" applyAlignment="1" applyProtection="1">
      <alignment horizontal="center" vertical="center"/>
    </xf>
    <xf numFmtId="0" fontId="58" fillId="0" borderId="1" xfId="27" applyFont="1" applyFill="1" applyBorder="1" applyAlignment="1" applyProtection="1">
      <alignment horizontal="left" vertical="center" shrinkToFit="1"/>
      <protection locked="0"/>
    </xf>
    <xf numFmtId="0" fontId="58" fillId="0" borderId="3" xfId="27" applyFont="1" applyBorder="1" applyAlignment="1" applyProtection="1">
      <alignment horizontal="left" vertical="center"/>
    </xf>
    <xf numFmtId="0" fontId="58" fillId="0" borderId="2" xfId="27" applyFont="1" applyBorder="1" applyAlignment="1" applyProtection="1">
      <alignment horizontal="left" vertical="center"/>
    </xf>
    <xf numFmtId="0" fontId="82" fillId="0" borderId="1" xfId="27" applyFont="1" applyFill="1" applyBorder="1" applyAlignment="1" applyProtection="1">
      <alignment horizontal="left" vertical="center"/>
    </xf>
    <xf numFmtId="0" fontId="73" fillId="0" borderId="3" xfId="27" applyFont="1" applyFill="1" applyBorder="1" applyAlignment="1" applyProtection="1">
      <alignment horizontal="left" vertical="center" shrinkToFit="1"/>
      <protection locked="0"/>
    </xf>
    <xf numFmtId="0" fontId="56" fillId="0" borderId="1" xfId="0" applyFont="1" applyBorder="1" applyAlignment="1" applyProtection="1">
      <alignment horizontal="left" vertical="center"/>
      <protection locked="0"/>
    </xf>
    <xf numFmtId="0" fontId="93" fillId="0" borderId="1" xfId="0" applyFont="1" applyBorder="1" applyAlignment="1" applyProtection="1">
      <alignment horizontal="left" vertical="center"/>
      <protection locked="0"/>
    </xf>
    <xf numFmtId="0" fontId="93" fillId="0" borderId="1" xfId="0" applyFont="1" applyBorder="1" applyAlignment="1" applyProtection="1">
      <alignment vertical="center"/>
      <protection locked="0"/>
    </xf>
    <xf numFmtId="0" fontId="56" fillId="0" borderId="1" xfId="27" applyFont="1" applyFill="1" applyBorder="1" applyAlignment="1" applyProtection="1">
      <alignment vertical="center" shrinkToFit="1"/>
    </xf>
    <xf numFmtId="0" fontId="56" fillId="0" borderId="1" xfId="27" applyFont="1" applyBorder="1" applyAlignment="1" applyProtection="1">
      <alignment vertical="center" shrinkToFit="1"/>
    </xf>
    <xf numFmtId="0" fontId="56" fillId="0" borderId="1" xfId="27" quotePrefix="1" applyFont="1" applyBorder="1" applyAlignment="1" applyProtection="1">
      <alignment vertical="center" shrinkToFit="1"/>
    </xf>
    <xf numFmtId="0" fontId="59" fillId="0" borderId="2" xfId="0" quotePrefix="1" applyFont="1" applyBorder="1" applyAlignment="1" applyProtection="1">
      <alignment horizontal="center" vertical="center" wrapText="1"/>
      <protection locked="0"/>
    </xf>
    <xf numFmtId="49" fontId="58" fillId="0" borderId="1" xfId="27" applyNumberFormat="1" applyFont="1" applyFill="1" applyBorder="1" applyAlignment="1" applyProtection="1">
      <alignment horizontal="left" vertical="center" shrinkToFit="1"/>
    </xf>
    <xf numFmtId="0" fontId="1" fillId="0" borderId="1" xfId="27" applyFont="1" applyFill="1" applyBorder="1" applyAlignment="1" applyProtection="1">
      <alignment vertical="center" shrinkToFit="1"/>
    </xf>
    <xf numFmtId="0" fontId="73" fillId="0" borderId="3" xfId="27" applyFont="1" applyFill="1" applyBorder="1" applyAlignment="1" applyProtection="1">
      <alignment horizontal="left" vertical="center" shrinkToFit="1"/>
      <protection locked="0"/>
    </xf>
    <xf numFmtId="0" fontId="58" fillId="16" borderId="0" xfId="27" applyFont="1" applyFill="1" applyAlignment="1" applyProtection="1">
      <alignment horizontal="center" vertical="center"/>
    </xf>
    <xf numFmtId="0" fontId="14" fillId="16" borderId="0" xfId="27" applyFill="1" applyProtection="1">
      <alignment vertical="center"/>
    </xf>
    <xf numFmtId="0" fontId="58" fillId="0" borderId="82" xfId="27" applyFont="1" applyFill="1" applyBorder="1" applyAlignment="1" applyProtection="1">
      <alignment horizontal="center" vertical="center"/>
      <protection locked="0"/>
    </xf>
    <xf numFmtId="0" fontId="58" fillId="0" borderId="76" xfId="27" applyFont="1" applyFill="1" applyBorder="1" applyAlignment="1" applyProtection="1">
      <alignment horizontal="center" vertical="center"/>
      <protection locked="0"/>
    </xf>
    <xf numFmtId="0" fontId="58" fillId="0" borderId="54" xfId="27" applyFont="1" applyFill="1" applyBorder="1" applyAlignment="1" applyProtection="1">
      <alignment horizontal="center" vertical="center"/>
      <protection locked="0"/>
    </xf>
    <xf numFmtId="0" fontId="58" fillId="0" borderId="10" xfId="27" applyNumberFormat="1" applyFont="1" applyFill="1" applyBorder="1" applyAlignment="1" applyProtection="1">
      <alignment horizontal="left" vertical="center" shrinkToFit="1"/>
      <protection locked="0"/>
    </xf>
    <xf numFmtId="0" fontId="58" fillId="0" borderId="3" xfId="27" applyNumberFormat="1" applyFont="1" applyFill="1" applyBorder="1" applyAlignment="1" applyProtection="1">
      <alignment horizontal="left" vertical="center" shrinkToFit="1"/>
      <protection locked="0"/>
    </xf>
    <xf numFmtId="0" fontId="58" fillId="0" borderId="26" xfId="27" applyNumberFormat="1" applyFont="1" applyFill="1" applyBorder="1" applyAlignment="1" applyProtection="1">
      <alignment horizontal="left" vertical="center" shrinkToFit="1"/>
      <protection locked="0"/>
    </xf>
    <xf numFmtId="0" fontId="14" fillId="18" borderId="0" xfId="27" applyFill="1" applyProtection="1">
      <alignment vertical="center"/>
    </xf>
    <xf numFmtId="0" fontId="63" fillId="18" borderId="0" xfId="27" applyFont="1" applyFill="1" applyAlignment="1" applyProtection="1">
      <alignment horizontal="left" vertical="center"/>
    </xf>
    <xf numFmtId="0" fontId="2" fillId="18" borderId="0" xfId="27" applyFont="1" applyFill="1" applyProtection="1">
      <alignment vertical="center"/>
    </xf>
    <xf numFmtId="0" fontId="2" fillId="18" borderId="0" xfId="27" applyFont="1" applyFill="1" applyAlignment="1" applyProtection="1">
      <alignment horizontal="left" vertical="center"/>
    </xf>
    <xf numFmtId="185" fontId="64" fillId="18" borderId="0" xfId="27" applyNumberFormat="1" applyFont="1" applyFill="1" applyProtection="1">
      <alignment vertical="center"/>
    </xf>
    <xf numFmtId="0" fontId="14" fillId="18" borderId="1" xfId="27" applyFill="1" applyBorder="1" applyAlignment="1" applyProtection="1">
      <alignment horizontal="center" vertical="center"/>
    </xf>
    <xf numFmtId="184" fontId="13" fillId="18" borderId="1" xfId="27" applyNumberFormat="1" applyFont="1" applyFill="1" applyBorder="1" applyAlignment="1" applyProtection="1">
      <alignment horizontal="left" vertical="center"/>
      <protection locked="0"/>
    </xf>
    <xf numFmtId="0" fontId="14" fillId="18" borderId="1" xfId="27" applyFill="1" applyBorder="1" applyAlignment="1" applyProtection="1">
      <alignment horizontal="left" vertical="center"/>
    </xf>
    <xf numFmtId="0" fontId="14" fillId="18" borderId="1" xfId="27" applyFill="1" applyBorder="1" applyProtection="1">
      <alignment vertical="center"/>
    </xf>
    <xf numFmtId="0" fontId="14" fillId="18" borderId="60" xfId="27" applyFill="1" applyBorder="1" applyAlignment="1" applyProtection="1">
      <alignment horizontal="center" vertical="center"/>
    </xf>
    <xf numFmtId="184" fontId="70" fillId="18" borderId="1" xfId="27" applyNumberFormat="1" applyFont="1" applyFill="1" applyBorder="1" applyAlignment="1" applyProtection="1">
      <alignment horizontal="left" vertical="center"/>
      <protection locked="0"/>
    </xf>
    <xf numFmtId="0" fontId="14" fillId="18" borderId="71" xfId="27" applyFill="1" applyBorder="1" applyAlignment="1" applyProtection="1">
      <alignment horizontal="center" vertical="center"/>
    </xf>
    <xf numFmtId="0" fontId="14" fillId="18" borderId="0" xfId="27" applyFill="1" applyAlignment="1" applyProtection="1">
      <alignment horizontal="left" vertical="center"/>
    </xf>
    <xf numFmtId="0" fontId="14" fillId="18" borderId="1" xfId="27" applyFill="1" applyBorder="1" applyAlignment="1" applyProtection="1">
      <alignment vertical="center" shrinkToFit="1"/>
    </xf>
    <xf numFmtId="0" fontId="3" fillId="18" borderId="1" xfId="27" applyFont="1" applyFill="1" applyBorder="1" applyAlignment="1" applyProtection="1">
      <alignment vertical="center" shrinkToFit="1"/>
    </xf>
    <xf numFmtId="0" fontId="4" fillId="18" borderId="1" xfId="27" applyFont="1" applyFill="1" applyBorder="1" applyAlignment="1" applyProtection="1">
      <alignment vertical="center" shrinkToFit="1"/>
    </xf>
    <xf numFmtId="0" fontId="1" fillId="18" borderId="1" xfId="27" applyFont="1" applyFill="1" applyBorder="1" applyAlignment="1" applyProtection="1">
      <alignment vertical="center" shrinkToFit="1"/>
    </xf>
    <xf numFmtId="185" fontId="64" fillId="18" borderId="1" xfId="27" applyNumberFormat="1" applyFont="1" applyFill="1" applyBorder="1" applyProtection="1">
      <alignment vertical="center"/>
    </xf>
    <xf numFmtId="0" fontId="63" fillId="18" borderId="1" xfId="27" applyFont="1" applyFill="1" applyBorder="1" applyAlignment="1" applyProtection="1">
      <alignment horizontal="left" vertical="center"/>
    </xf>
    <xf numFmtId="0" fontId="14" fillId="18" borderId="1" xfId="27" applyFill="1" applyBorder="1" applyAlignment="1" applyProtection="1">
      <alignment horizontal="right" vertical="center"/>
    </xf>
    <xf numFmtId="0" fontId="70" fillId="18" borderId="1" xfId="27" applyFont="1" applyFill="1" applyBorder="1" applyProtection="1">
      <alignment vertical="center"/>
    </xf>
    <xf numFmtId="0" fontId="2" fillId="18" borderId="1" xfId="27" applyFont="1" applyFill="1" applyBorder="1" applyAlignment="1" applyProtection="1">
      <alignment horizontal="center" vertical="center"/>
    </xf>
    <xf numFmtId="0" fontId="14" fillId="18" borderId="1" xfId="27" applyFill="1" applyBorder="1" applyAlignment="1" applyProtection="1">
      <alignment horizontal="center" vertical="center"/>
    </xf>
    <xf numFmtId="0" fontId="73" fillId="0" borderId="26" xfId="27"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98" fillId="0" borderId="8" xfId="27" applyFont="1" applyFill="1" applyBorder="1" applyAlignment="1" applyProtection="1">
      <alignment horizontal="left" wrapText="1"/>
    </xf>
    <xf numFmtId="0" fontId="98" fillId="0" borderId="0" xfId="27" applyFont="1" applyFill="1" applyBorder="1" applyAlignment="1" applyProtection="1">
      <alignment horizontal="left" wrapText="1"/>
    </xf>
    <xf numFmtId="0" fontId="82" fillId="0" borderId="94" xfId="27" applyFont="1" applyFill="1" applyBorder="1" applyAlignment="1" applyProtection="1">
      <alignment horizontal="center" vertical="center" wrapText="1"/>
    </xf>
    <xf numFmtId="0" fontId="82" fillId="0" borderId="91" xfId="27" applyFont="1" applyFill="1" applyBorder="1" applyAlignment="1" applyProtection="1">
      <alignment horizontal="center" vertical="center" wrapText="1"/>
    </xf>
    <xf numFmtId="0" fontId="82" fillId="0" borderId="94" xfId="27" applyFont="1" applyFill="1" applyBorder="1" applyAlignment="1" applyProtection="1">
      <alignment horizontal="left" vertical="center" wrapText="1"/>
    </xf>
    <xf numFmtId="0" fontId="82" fillId="0" borderId="91" xfId="27" applyFont="1" applyFill="1" applyBorder="1" applyAlignment="1" applyProtection="1">
      <alignment horizontal="left" vertical="center" wrapText="1"/>
    </xf>
    <xf numFmtId="0" fontId="82" fillId="0" borderId="110" xfId="27" applyFont="1" applyFill="1" applyBorder="1" applyAlignment="1" applyProtection="1">
      <alignment horizontal="left" vertical="center" wrapText="1"/>
    </xf>
    <xf numFmtId="0" fontId="82" fillId="0" borderId="69" xfId="27" applyFont="1" applyFill="1" applyBorder="1" applyAlignment="1" applyProtection="1">
      <alignment horizontal="left" vertical="center" wrapText="1"/>
    </xf>
    <xf numFmtId="0" fontId="82" fillId="0" borderId="10" xfId="27" applyFont="1" applyFill="1" applyBorder="1" applyAlignment="1" applyProtection="1">
      <alignment horizontal="left" vertical="center" wrapText="1"/>
    </xf>
    <xf numFmtId="0" fontId="82" fillId="0" borderId="11" xfId="27" applyFont="1" applyFill="1" applyBorder="1" applyAlignment="1" applyProtection="1">
      <alignment horizontal="left" vertical="center" wrapText="1"/>
    </xf>
    <xf numFmtId="0" fontId="73" fillId="0" borderId="3" xfId="27"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58" fillId="0" borderId="1" xfId="27" applyFont="1" applyBorder="1" applyAlignment="1" applyProtection="1">
      <alignment horizontal="center" vertical="center" wrapText="1"/>
    </xf>
    <xf numFmtId="0" fontId="58" fillId="0" borderId="1" xfId="27" applyFont="1" applyBorder="1" applyAlignment="1" applyProtection="1">
      <alignment horizontal="center" vertical="center"/>
    </xf>
    <xf numFmtId="0" fontId="82" fillId="0" borderId="3" xfId="27" applyFont="1" applyFill="1" applyBorder="1" applyAlignment="1" applyProtection="1">
      <alignment horizontal="left" vertical="center"/>
    </xf>
    <xf numFmtId="0" fontId="0" fillId="0" borderId="2" xfId="0" applyBorder="1" applyAlignment="1">
      <alignment horizontal="left" vertical="center"/>
    </xf>
    <xf numFmtId="0" fontId="82" fillId="0" borderId="90" xfId="27" applyFont="1" applyFill="1" applyBorder="1" applyAlignment="1" applyProtection="1">
      <alignment horizontal="center" vertical="center" wrapText="1"/>
    </xf>
    <xf numFmtId="0" fontId="82" fillId="0" borderId="86" xfId="27" applyFont="1" applyBorder="1" applyAlignment="1" applyProtection="1">
      <alignment horizontal="center" vertical="center"/>
    </xf>
    <xf numFmtId="0" fontId="82" fillId="0" borderId="87" xfId="27" applyFont="1" applyBorder="1" applyAlignment="1" applyProtection="1">
      <alignment horizontal="center" vertical="center"/>
    </xf>
    <xf numFmtId="0" fontId="82" fillId="0" borderId="1" xfId="27" applyFont="1" applyFill="1" applyBorder="1" applyAlignment="1" applyProtection="1">
      <alignment horizontal="left" vertical="center"/>
    </xf>
    <xf numFmtId="0" fontId="82" fillId="0" borderId="14" xfId="27" applyFont="1" applyFill="1" applyBorder="1" applyAlignment="1" applyProtection="1">
      <alignment horizontal="center" vertical="center"/>
    </xf>
    <xf numFmtId="0" fontId="82" fillId="0" borderId="32" xfId="27" applyFont="1" applyFill="1" applyBorder="1" applyAlignment="1" applyProtection="1">
      <alignment horizontal="center" vertical="center"/>
    </xf>
    <xf numFmtId="49" fontId="58" fillId="0" borderId="1" xfId="27" applyNumberFormat="1" applyFont="1" applyFill="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58" fillId="0" borderId="1" xfId="27" applyFont="1" applyFill="1" applyBorder="1" applyAlignment="1" applyProtection="1">
      <alignment vertical="center" shrinkToFit="1"/>
      <protection locked="0"/>
    </xf>
    <xf numFmtId="0" fontId="58" fillId="0" borderId="1"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73" fillId="0" borderId="1" xfId="27" applyFont="1" applyFill="1" applyBorder="1" applyAlignment="1" applyProtection="1">
      <alignment horizontal="left" vertical="center" shrinkToFit="1"/>
      <protection locked="0"/>
    </xf>
    <xf numFmtId="0" fontId="58" fillId="0" borderId="1" xfId="27" applyFont="1" applyFill="1" applyBorder="1" applyAlignment="1" applyProtection="1">
      <alignment horizontal="left" vertical="center" shrinkToFit="1"/>
      <protection locked="0"/>
    </xf>
    <xf numFmtId="182" fontId="73" fillId="0" borderId="1" xfId="27" applyNumberFormat="1" applyFont="1" applyFill="1" applyBorder="1" applyAlignment="1" applyProtection="1">
      <alignment horizontal="left" vertical="center" shrinkToFit="1"/>
      <protection locked="0"/>
    </xf>
    <xf numFmtId="182" fontId="0" fillId="0" borderId="1" xfId="0" applyNumberFormat="1" applyBorder="1" applyAlignment="1" applyProtection="1">
      <alignment horizontal="left" vertical="center" shrinkToFit="1"/>
      <protection locked="0"/>
    </xf>
    <xf numFmtId="0" fontId="73" fillId="0" borderId="3" xfId="27" applyFont="1" applyFill="1" applyBorder="1" applyAlignment="1" applyProtection="1">
      <alignment horizontal="left" vertical="center" wrapText="1"/>
    </xf>
    <xf numFmtId="0" fontId="29" fillId="0" borderId="0" xfId="1" applyFill="1" applyBorder="1" applyAlignment="1" applyProtection="1">
      <alignment horizontal="left" vertical="center" wrapText="1"/>
    </xf>
    <xf numFmtId="0" fontId="82" fillId="0" borderId="31" xfId="27" applyFont="1" applyFill="1" applyBorder="1" applyAlignment="1" applyProtection="1">
      <alignment horizontal="center" vertical="center"/>
    </xf>
    <xf numFmtId="0" fontId="82" fillId="0" borderId="88" xfId="27" applyFont="1" applyFill="1" applyBorder="1" applyAlignment="1" applyProtection="1">
      <alignment horizontal="center" vertical="center"/>
    </xf>
    <xf numFmtId="49" fontId="0" fillId="0" borderId="1" xfId="0" applyNumberFormat="1" applyBorder="1" applyAlignment="1" applyProtection="1">
      <alignment horizontal="left" vertical="center" shrinkToFit="1"/>
      <protection locked="0"/>
    </xf>
    <xf numFmtId="0" fontId="92" fillId="0" borderId="0" xfId="27" applyFont="1" applyAlignment="1" applyProtection="1">
      <alignment horizontal="left" vertical="center" wrapText="1"/>
    </xf>
    <xf numFmtId="0" fontId="92" fillId="0" borderId="0" xfId="27" applyFont="1" applyAlignment="1" applyProtection="1">
      <alignment horizontal="left" vertical="center"/>
    </xf>
    <xf numFmtId="0" fontId="58" fillId="0" borderId="3" xfId="27" applyFont="1" applyFill="1" applyBorder="1" applyAlignment="1" applyProtection="1">
      <alignment horizontal="left" vertical="center"/>
    </xf>
    <xf numFmtId="0" fontId="58" fillId="0" borderId="2" xfId="27" applyFont="1" applyFill="1" applyBorder="1" applyAlignment="1" applyProtection="1">
      <alignment horizontal="left" vertical="center"/>
    </xf>
    <xf numFmtId="0" fontId="84" fillId="0" borderId="72" xfId="1" applyFont="1" applyFill="1" applyBorder="1" applyAlignment="1" applyProtection="1">
      <alignment horizontal="center" vertical="center"/>
      <protection locked="0"/>
    </xf>
    <xf numFmtId="0" fontId="84" fillId="0" borderId="73" xfId="1" applyFont="1" applyFill="1" applyBorder="1" applyAlignment="1" applyProtection="1">
      <alignment horizontal="center" vertical="center"/>
      <protection locked="0"/>
    </xf>
    <xf numFmtId="0" fontId="84" fillId="0" borderId="74" xfId="1" applyFont="1" applyFill="1" applyBorder="1" applyAlignment="1" applyProtection="1">
      <alignment horizontal="center" vertical="center"/>
      <protection locked="0"/>
    </xf>
    <xf numFmtId="0" fontId="0" fillId="0" borderId="5" xfId="0" applyBorder="1" applyAlignment="1">
      <alignment vertical="center"/>
    </xf>
    <xf numFmtId="0" fontId="0" fillId="0" borderId="29" xfId="0" applyBorder="1" applyAlignment="1">
      <alignment vertical="center"/>
    </xf>
    <xf numFmtId="0" fontId="73" fillId="0" borderId="26" xfId="13" applyFont="1" applyFill="1" applyBorder="1" applyAlignment="1" applyProtection="1">
      <alignment horizontal="left" vertical="center"/>
    </xf>
    <xf numFmtId="0" fontId="0" fillId="0" borderId="25" xfId="0" applyBorder="1" applyAlignment="1">
      <alignment vertical="center"/>
    </xf>
    <xf numFmtId="0" fontId="0" fillId="0" borderId="33" xfId="0" applyBorder="1" applyAlignment="1">
      <alignment vertical="center"/>
    </xf>
    <xf numFmtId="0" fontId="73" fillId="0" borderId="68" xfId="0" applyFont="1" applyFill="1" applyBorder="1" applyAlignment="1" applyProtection="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0" fontId="73" fillId="0" borderId="62" xfId="0" applyFont="1" applyFill="1" applyBorder="1" applyAlignment="1" applyProtection="1">
      <alignment horizontal="left" vertical="center" wrapText="1"/>
    </xf>
    <xf numFmtId="0" fontId="0" fillId="0" borderId="0" xfId="0" applyAlignment="1">
      <alignment horizontal="left" vertical="center"/>
    </xf>
    <xf numFmtId="0" fontId="0" fillId="0" borderId="63" xfId="0" applyBorder="1" applyAlignment="1">
      <alignment horizontal="left" vertical="center"/>
    </xf>
    <xf numFmtId="0" fontId="73" fillId="0" borderId="62" xfId="0" applyFont="1" applyFill="1" applyBorder="1" applyAlignment="1" applyProtection="1">
      <alignment horizontal="left" vertical="center"/>
    </xf>
    <xf numFmtId="0" fontId="73" fillId="0" borderId="34" xfId="0" applyNumberFormat="1" applyFont="1" applyFill="1" applyBorder="1" applyAlignment="1" applyProtection="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58" fillId="0" borderId="3" xfId="27" applyFont="1" applyBorder="1" applyAlignment="1" applyProtection="1">
      <alignment horizontal="left" vertical="center"/>
    </xf>
    <xf numFmtId="0" fontId="58" fillId="0" borderId="2" xfId="27" applyFont="1" applyBorder="1" applyAlignment="1" applyProtection="1">
      <alignment horizontal="left" vertical="center"/>
    </xf>
    <xf numFmtId="0" fontId="58" fillId="5" borderId="1" xfId="10" applyFont="1" applyFill="1" applyBorder="1" applyAlignment="1" applyProtection="1">
      <alignment horizontal="left" vertical="center" wrapText="1"/>
    </xf>
    <xf numFmtId="0" fontId="58" fillId="5" borderId="1" xfId="10" applyFont="1" applyFill="1" applyBorder="1" applyAlignment="1" applyProtection="1">
      <alignment horizontal="left" vertical="center"/>
    </xf>
    <xf numFmtId="0" fontId="58" fillId="5" borderId="3" xfId="10" applyFont="1" applyFill="1" applyBorder="1" applyAlignment="1" applyProtection="1">
      <alignment horizontal="left" vertical="center" shrinkToFit="1"/>
      <protection locked="0"/>
    </xf>
    <xf numFmtId="0" fontId="58" fillId="5" borderId="5" xfId="10" applyFont="1" applyFill="1" applyBorder="1" applyAlignment="1" applyProtection="1">
      <alignment horizontal="left" vertical="center" shrinkToFit="1"/>
      <protection locked="0"/>
    </xf>
    <xf numFmtId="0" fontId="58" fillId="5" borderId="2" xfId="10" applyFont="1" applyFill="1" applyBorder="1" applyAlignment="1" applyProtection="1">
      <alignment horizontal="left" vertical="center" shrinkToFit="1"/>
      <protection locked="0"/>
    </xf>
    <xf numFmtId="0" fontId="58" fillId="0" borderId="3" xfId="10" applyFont="1" applyFill="1" applyBorder="1" applyAlignment="1" applyProtection="1">
      <alignment horizontal="left" vertical="center" shrinkToFit="1"/>
      <protection locked="0"/>
    </xf>
    <xf numFmtId="0" fontId="58" fillId="0" borderId="5" xfId="10" applyFont="1" applyFill="1" applyBorder="1" applyAlignment="1" applyProtection="1">
      <alignment horizontal="left" vertical="center" shrinkToFit="1"/>
      <protection locked="0"/>
    </xf>
    <xf numFmtId="0" fontId="58" fillId="0" borderId="2" xfId="10" applyFont="1" applyFill="1" applyBorder="1" applyAlignment="1" applyProtection="1">
      <alignment horizontal="left" vertical="center" shrinkToFit="1"/>
      <protection locked="0"/>
    </xf>
    <xf numFmtId="0" fontId="73" fillId="0" borderId="3" xfId="1" applyFont="1" applyBorder="1" applyAlignment="1" applyProtection="1">
      <alignment shrinkToFit="1"/>
      <protection locked="0"/>
    </xf>
    <xf numFmtId="0" fontId="73" fillId="0" borderId="5" xfId="1" applyFont="1" applyBorder="1" applyAlignment="1" applyProtection="1">
      <alignment shrinkToFit="1"/>
      <protection locked="0"/>
    </xf>
    <xf numFmtId="0" fontId="73" fillId="0" borderId="2" xfId="1" applyFont="1" applyBorder="1" applyAlignment="1" applyProtection="1">
      <alignment shrinkToFit="1"/>
      <protection locked="0"/>
    </xf>
    <xf numFmtId="0" fontId="73" fillId="0" borderId="3" xfId="0" applyFont="1" applyBorder="1" applyAlignment="1" applyProtection="1">
      <alignment shrinkToFit="1"/>
      <protection locked="0"/>
    </xf>
    <xf numFmtId="0" fontId="73" fillId="0" borderId="5" xfId="0" applyFont="1" applyBorder="1" applyAlignment="1" applyProtection="1">
      <alignment shrinkToFit="1"/>
      <protection locked="0"/>
    </xf>
    <xf numFmtId="0" fontId="73" fillId="0" borderId="2" xfId="0" applyFont="1" applyBorder="1" applyAlignment="1" applyProtection="1">
      <alignment shrinkToFit="1"/>
      <protection locked="0"/>
    </xf>
    <xf numFmtId="0" fontId="58" fillId="4" borderId="1" xfId="10" applyFont="1" applyFill="1" applyBorder="1" applyAlignment="1" applyProtection="1">
      <alignment horizontal="left" vertical="center" shrinkToFit="1"/>
      <protection locked="0"/>
    </xf>
    <xf numFmtId="0" fontId="58" fillId="0" borderId="92" xfId="27" applyFont="1" applyBorder="1" applyAlignment="1" applyProtection="1">
      <alignment horizontal="right" vertical="top" wrapText="1" indent="1"/>
    </xf>
    <xf numFmtId="0" fontId="58" fillId="0" borderId="93" xfId="27" applyFont="1" applyBorder="1" applyAlignment="1" applyProtection="1">
      <alignment horizontal="right" vertical="top" wrapText="1" indent="1"/>
    </xf>
    <xf numFmtId="0" fontId="73" fillId="0" borderId="1" xfId="27" applyFont="1" applyFill="1" applyBorder="1" applyAlignment="1" applyProtection="1">
      <alignment horizontal="center" vertical="center"/>
      <protection locked="0"/>
    </xf>
    <xf numFmtId="0" fontId="58" fillId="0" borderId="89" xfId="27" applyFont="1" applyBorder="1" applyAlignment="1" applyProtection="1">
      <alignment horizontal="left" vertical="center" wrapText="1"/>
    </xf>
    <xf numFmtId="0" fontId="58" fillId="0" borderId="90" xfId="27" applyFont="1" applyBorder="1" applyAlignment="1" applyProtection="1">
      <alignment horizontal="left" vertical="center" wrapText="1"/>
    </xf>
    <xf numFmtId="0" fontId="58" fillId="0" borderId="91" xfId="27" applyFont="1" applyBorder="1" applyAlignment="1" applyProtection="1">
      <alignment horizontal="left" vertical="center" wrapText="1"/>
    </xf>
    <xf numFmtId="0" fontId="58" fillId="0" borderId="89" xfId="27" applyFont="1" applyBorder="1" applyAlignment="1" applyProtection="1">
      <alignment horizontal="left" vertical="center"/>
    </xf>
    <xf numFmtId="0" fontId="58" fillId="0" borderId="90" xfId="27" applyFont="1" applyBorder="1" applyAlignment="1" applyProtection="1">
      <alignment horizontal="left" vertical="center"/>
    </xf>
    <xf numFmtId="0" fontId="58" fillId="0" borderId="91" xfId="27" applyFont="1" applyBorder="1" applyAlignment="1" applyProtection="1">
      <alignment horizontal="left" vertical="center"/>
    </xf>
    <xf numFmtId="0" fontId="58" fillId="0" borderId="0" xfId="27" applyFont="1" applyFill="1" applyAlignment="1" applyProtection="1">
      <alignment horizontal="center" vertical="center" shrinkToFit="1"/>
    </xf>
    <xf numFmtId="0" fontId="58" fillId="0" borderId="32" xfId="27" applyFont="1" applyBorder="1" applyAlignment="1" applyProtection="1">
      <alignment horizontal="left" vertical="center"/>
    </xf>
    <xf numFmtId="0" fontId="0" fillId="0" borderId="31" xfId="0" applyBorder="1" applyAlignment="1">
      <alignment vertical="center"/>
    </xf>
    <xf numFmtId="0" fontId="0" fillId="0" borderId="30" xfId="0" applyBorder="1" applyAlignment="1">
      <alignment vertical="center"/>
    </xf>
    <xf numFmtId="182" fontId="73" fillId="0" borderId="3" xfId="27" applyNumberFormat="1" applyFont="1" applyFill="1" applyBorder="1" applyAlignment="1" applyProtection="1">
      <alignment horizontal="left" vertical="center" shrinkToFit="1"/>
      <protection locked="0"/>
    </xf>
    <xf numFmtId="182" fontId="73" fillId="0" borderId="5" xfId="27" applyNumberFormat="1" applyFont="1" applyFill="1" applyBorder="1" applyAlignment="1" applyProtection="1">
      <alignment horizontal="left" vertical="center" shrinkToFit="1"/>
      <protection locked="0"/>
    </xf>
    <xf numFmtId="182" fontId="0" fillId="0" borderId="2" xfId="0" applyNumberFormat="1" applyBorder="1" applyAlignment="1" applyProtection="1">
      <alignment vertical="center" shrinkToFit="1"/>
      <protection locked="0"/>
    </xf>
    <xf numFmtId="0" fontId="73" fillId="0" borderId="3" xfId="27" applyFont="1" applyFill="1" applyBorder="1" applyAlignment="1" applyProtection="1">
      <alignment horizontal="left" vertical="center" shrinkToFit="1"/>
      <protection locked="0"/>
    </xf>
    <xf numFmtId="0" fontId="73" fillId="0" borderId="5" xfId="27" applyFont="1" applyFill="1" applyBorder="1" applyAlignment="1" applyProtection="1">
      <alignment horizontal="left" vertical="center" shrinkToFit="1"/>
      <protection locked="0"/>
    </xf>
    <xf numFmtId="0" fontId="0" fillId="0" borderId="2" xfId="0" applyBorder="1" applyAlignment="1" applyProtection="1">
      <alignment vertical="center" shrinkToFit="1"/>
      <protection locked="0"/>
    </xf>
    <xf numFmtId="49" fontId="73" fillId="0" borderId="3" xfId="27" applyNumberFormat="1" applyFont="1" applyFill="1" applyBorder="1" applyAlignment="1" applyProtection="1">
      <alignment horizontal="left" vertical="center" shrinkToFit="1"/>
      <protection locked="0"/>
    </xf>
    <xf numFmtId="49" fontId="73" fillId="0" borderId="5" xfId="27" applyNumberFormat="1" applyFont="1" applyFill="1" applyBorder="1" applyAlignment="1" applyProtection="1">
      <alignment horizontal="left" vertical="center" shrinkToFit="1"/>
      <protection locked="0"/>
    </xf>
    <xf numFmtId="49" fontId="0" fillId="0" borderId="2" xfId="0" applyNumberFormat="1" applyBorder="1" applyAlignment="1" applyProtection="1">
      <alignment vertical="center" shrinkToFit="1"/>
      <protection locked="0"/>
    </xf>
    <xf numFmtId="0" fontId="58" fillId="0" borderId="1" xfId="0" applyFont="1" applyBorder="1" applyAlignment="1" applyProtection="1">
      <alignment horizontal="left" vertical="center" shrinkToFit="1"/>
      <protection locked="0"/>
    </xf>
    <xf numFmtId="49" fontId="58" fillId="0" borderId="1" xfId="27" applyNumberFormat="1" applyFont="1" applyFill="1" applyBorder="1" applyAlignment="1" applyProtection="1">
      <alignment horizontal="left" vertical="center"/>
      <protection locked="0"/>
    </xf>
    <xf numFmtId="49" fontId="58" fillId="0" borderId="1" xfId="0" applyNumberFormat="1" applyFont="1" applyBorder="1" applyAlignment="1" applyProtection="1">
      <alignment horizontal="left" vertical="center"/>
      <protection locked="0"/>
    </xf>
    <xf numFmtId="49" fontId="0" fillId="0" borderId="1" xfId="0" applyNumberFormat="1" applyBorder="1" applyAlignment="1" applyProtection="1">
      <alignment vertical="center"/>
      <protection locked="0"/>
    </xf>
    <xf numFmtId="0" fontId="81" fillId="0" borderId="11" xfId="27" applyFont="1" applyBorder="1" applyAlignment="1" applyProtection="1">
      <alignment horizontal="left" vertical="center"/>
    </xf>
    <xf numFmtId="0" fontId="81" fillId="0" borderId="0" xfId="27" applyFont="1" applyBorder="1" applyAlignment="1" applyProtection="1">
      <alignment horizontal="left" vertical="center"/>
    </xf>
    <xf numFmtId="0" fontId="36" fillId="0" borderId="28" xfId="10" applyFont="1" applyBorder="1" applyAlignment="1" applyProtection="1">
      <alignment horizontal="right" vertical="center"/>
      <protection hidden="1"/>
    </xf>
    <xf numFmtId="184" fontId="35" fillId="0" borderId="28" xfId="10" applyNumberFormat="1" applyFont="1" applyBorder="1" applyAlignment="1" applyProtection="1">
      <alignment horizontal="left" vertical="center" shrinkToFit="1"/>
      <protection hidden="1"/>
    </xf>
    <xf numFmtId="0" fontId="67" fillId="0" borderId="0" xfId="10" applyFont="1" applyAlignment="1" applyProtection="1">
      <alignment horizontal="center" vertical="center" shrinkToFit="1"/>
      <protection hidden="1"/>
    </xf>
    <xf numFmtId="0" fontId="47" fillId="0" borderId="0" xfId="10" applyFont="1" applyAlignment="1" applyProtection="1">
      <alignment horizontal="left" vertical="center" shrinkToFit="1"/>
      <protection hidden="1"/>
    </xf>
    <xf numFmtId="0" fontId="36" fillId="0" borderId="3" xfId="10" applyNumberFormat="1" applyFont="1" applyBorder="1" applyAlignment="1" applyProtection="1">
      <alignment horizontal="left" vertical="center" shrinkToFit="1"/>
      <protection hidden="1"/>
    </xf>
    <xf numFmtId="0" fontId="36" fillId="0" borderId="5" xfId="10" applyNumberFormat="1" applyFont="1" applyBorder="1" applyAlignment="1" applyProtection="1">
      <alignment horizontal="left" vertical="center" shrinkToFit="1"/>
      <protection hidden="1"/>
    </xf>
    <xf numFmtId="0" fontId="36" fillId="0" borderId="36" xfId="10" applyNumberFormat="1" applyFont="1" applyBorder="1" applyAlignment="1" applyProtection="1">
      <alignment horizontal="left" vertical="center" shrinkToFit="1"/>
      <protection hidden="1"/>
    </xf>
    <xf numFmtId="0" fontId="36" fillId="0" borderId="29" xfId="10" applyNumberFormat="1" applyFont="1" applyBorder="1" applyAlignment="1" applyProtection="1">
      <alignment horizontal="left" vertical="center" shrinkToFit="1"/>
      <protection hidden="1"/>
    </xf>
    <xf numFmtId="0" fontId="36" fillId="0" borderId="10" xfId="10" applyNumberFormat="1" applyFont="1" applyBorder="1" applyAlignment="1" applyProtection="1">
      <alignment horizontal="left" vertical="center" shrinkToFit="1"/>
      <protection hidden="1"/>
    </xf>
    <xf numFmtId="0" fontId="36" fillId="0" borderId="37" xfId="10" applyNumberFormat="1" applyFont="1" applyBorder="1" applyAlignment="1" applyProtection="1">
      <alignment horizontal="left" vertical="center" shrinkToFit="1"/>
      <protection hidden="1"/>
    </xf>
    <xf numFmtId="0" fontId="36" fillId="0" borderId="22" xfId="10" applyNumberFormat="1" applyFont="1" applyBorder="1" applyAlignment="1" applyProtection="1">
      <alignment horizontal="left" vertical="center" shrinkToFit="1"/>
      <protection hidden="1"/>
    </xf>
    <xf numFmtId="0" fontId="36" fillId="0" borderId="11" xfId="10" applyNumberFormat="1" applyFont="1" applyBorder="1" applyAlignment="1" applyProtection="1">
      <alignment horizontal="left" vertical="center" shrinkToFit="1"/>
      <protection hidden="1"/>
    </xf>
    <xf numFmtId="0" fontId="36" fillId="0" borderId="38" xfId="10" applyNumberFormat="1" applyFont="1" applyBorder="1" applyAlignment="1" applyProtection="1">
      <alignment horizontal="left" vertical="center" shrinkToFit="1"/>
      <protection hidden="1"/>
    </xf>
    <xf numFmtId="0" fontId="36" fillId="0" borderId="35" xfId="10" applyNumberFormat="1" applyFont="1" applyBorder="1" applyAlignment="1" applyProtection="1">
      <alignment horizontal="left" vertical="center" shrinkToFit="1"/>
      <protection hidden="1"/>
    </xf>
    <xf numFmtId="0" fontId="36" fillId="0" borderId="53" xfId="10" applyNumberFormat="1" applyFont="1" applyBorder="1" applyAlignment="1" applyProtection="1">
      <alignment horizontal="left" vertical="center" shrinkToFit="1"/>
      <protection hidden="1"/>
    </xf>
    <xf numFmtId="0" fontId="43" fillId="0" borderId="50" xfId="10" applyNumberFormat="1" applyFont="1" applyBorder="1" applyAlignment="1" applyProtection="1">
      <alignment horizontal="left" vertical="center" shrinkToFit="1"/>
      <protection hidden="1"/>
    </xf>
    <xf numFmtId="0" fontId="43" fillId="0" borderId="51" xfId="10" applyNumberFormat="1" applyFont="1" applyBorder="1" applyAlignment="1" applyProtection="1">
      <alignment horizontal="left" vertical="center" shrinkToFit="1"/>
      <protection hidden="1"/>
    </xf>
    <xf numFmtId="0" fontId="43" fillId="0" borderId="52" xfId="10" applyNumberFormat="1" applyFont="1" applyBorder="1" applyAlignment="1" applyProtection="1">
      <alignment horizontal="left" vertical="center" shrinkToFit="1"/>
      <protection hidden="1"/>
    </xf>
    <xf numFmtId="0" fontId="36" fillId="0" borderId="13" xfId="10" applyFont="1" applyBorder="1" applyAlignment="1" applyProtection="1">
      <alignment horizontal="center" vertical="center" shrinkToFit="1"/>
      <protection hidden="1"/>
    </xf>
    <xf numFmtId="0" fontId="36" fillId="0" borderId="14" xfId="10" applyFont="1" applyBorder="1" applyAlignment="1" applyProtection="1">
      <alignment horizontal="center" vertical="center" shrinkToFit="1"/>
      <protection hidden="1"/>
    </xf>
    <xf numFmtId="0" fontId="36" fillId="0" borderId="32" xfId="10" applyFont="1" applyBorder="1" applyAlignment="1" applyProtection="1">
      <alignment horizontal="left" vertical="center" shrinkToFit="1"/>
      <protection hidden="1"/>
    </xf>
    <xf numFmtId="0" fontId="36" fillId="0" borderId="31" xfId="10" applyFont="1" applyBorder="1" applyAlignment="1" applyProtection="1">
      <alignment horizontal="left" vertical="center" shrinkToFit="1"/>
      <protection hidden="1"/>
    </xf>
    <xf numFmtId="0" fontId="36" fillId="0" borderId="30" xfId="10" applyFont="1" applyBorder="1" applyAlignment="1" applyProtection="1">
      <alignment horizontal="left" vertical="center" shrinkToFit="1"/>
      <protection hidden="1"/>
    </xf>
    <xf numFmtId="0" fontId="36" fillId="0" borderId="16" xfId="10" applyFont="1" applyBorder="1" applyAlignment="1" applyProtection="1">
      <alignment horizontal="center" vertical="center" shrinkToFit="1"/>
      <protection hidden="1"/>
    </xf>
    <xf numFmtId="0" fontId="36" fillId="0" borderId="1" xfId="10" applyFont="1" applyBorder="1" applyAlignment="1" applyProtection="1">
      <alignment horizontal="center" vertical="center" shrinkToFit="1"/>
      <protection hidden="1"/>
    </xf>
    <xf numFmtId="0" fontId="30" fillId="0" borderId="17" xfId="10" applyFont="1" applyBorder="1" applyAlignment="1" applyProtection="1">
      <alignment horizontal="center" vertical="center" shrinkToFit="1"/>
      <protection hidden="1"/>
    </xf>
    <xf numFmtId="0" fontId="30" fillId="0" borderId="18" xfId="10" applyFont="1" applyBorder="1" applyAlignment="1" applyProtection="1">
      <alignment horizontal="center" vertical="center" shrinkToFit="1"/>
      <protection hidden="1"/>
    </xf>
    <xf numFmtId="0" fontId="43" fillId="0" borderId="3" xfId="10" applyFont="1" applyFill="1" applyBorder="1" applyAlignment="1" applyProtection="1">
      <alignment horizontal="center" vertical="center" wrapText="1"/>
      <protection hidden="1"/>
    </xf>
    <xf numFmtId="0" fontId="43" fillId="0" borderId="3" xfId="10" applyFont="1" applyFill="1" applyBorder="1" applyAlignment="1" applyProtection="1">
      <alignment horizontal="center" vertical="center"/>
      <protection hidden="1"/>
    </xf>
    <xf numFmtId="177" fontId="36" fillId="0" borderId="26" xfId="10" applyNumberFormat="1" applyFont="1" applyBorder="1" applyAlignment="1" applyProtection="1">
      <alignment horizontal="left" vertical="center" shrinkToFit="1"/>
      <protection hidden="1"/>
    </xf>
    <xf numFmtId="177" fontId="36" fillId="0" borderId="25" xfId="10" applyNumberFormat="1" applyFont="1" applyBorder="1" applyAlignment="1" applyProtection="1">
      <alignment horizontal="left" vertical="center" shrinkToFit="1"/>
      <protection hidden="1"/>
    </xf>
    <xf numFmtId="177" fontId="36" fillId="0" borderId="24" xfId="10" applyNumberFormat="1" applyFont="1" applyBorder="1" applyAlignment="1" applyProtection="1">
      <alignment horizontal="left" vertical="center" shrinkToFit="1"/>
      <protection hidden="1"/>
    </xf>
    <xf numFmtId="49" fontId="31" fillId="0" borderId="26" xfId="1" applyNumberFormat="1" applyFont="1" applyBorder="1" applyAlignment="1" applyProtection="1">
      <alignment horizontal="left" vertical="center" shrinkToFit="1"/>
      <protection hidden="1"/>
    </xf>
    <xf numFmtId="0" fontId="65" fillId="0" borderId="25" xfId="10" applyFont="1" applyBorder="1" applyAlignment="1" applyProtection="1">
      <alignment horizontal="left" vertical="center" shrinkToFit="1"/>
      <protection hidden="1"/>
    </xf>
    <xf numFmtId="0" fontId="65" fillId="0" borderId="33" xfId="10" applyFont="1" applyBorder="1" applyAlignment="1" applyProtection="1">
      <alignment horizontal="left" vertical="center" shrinkToFit="1"/>
      <protection hidden="1"/>
    </xf>
    <xf numFmtId="0" fontId="36" fillId="0" borderId="48" xfId="10" applyFont="1" applyBorder="1" applyAlignment="1" applyProtection="1">
      <alignment horizontal="center" vertical="center" shrinkToFit="1"/>
      <protection hidden="1"/>
    </xf>
    <xf numFmtId="0" fontId="36" fillId="0" borderId="8" xfId="10" applyFont="1" applyBorder="1" applyAlignment="1" applyProtection="1">
      <alignment horizontal="center" vertical="center" shrinkToFit="1"/>
      <protection hidden="1"/>
    </xf>
    <xf numFmtId="0" fontId="36" fillId="0" borderId="7" xfId="10" applyFont="1" applyBorder="1" applyAlignment="1" applyProtection="1">
      <alignment horizontal="center" vertical="center" shrinkToFit="1"/>
      <protection hidden="1"/>
    </xf>
    <xf numFmtId="0" fontId="36" fillId="0" borderId="49" xfId="10" applyFont="1" applyBorder="1" applyAlignment="1" applyProtection="1">
      <alignment horizontal="center" vertical="center" shrinkToFit="1"/>
      <protection hidden="1"/>
    </xf>
    <xf numFmtId="0" fontId="36" fillId="0" borderId="11" xfId="10" applyFont="1" applyBorder="1" applyAlignment="1" applyProtection="1">
      <alignment horizontal="center" vertical="center" shrinkToFit="1"/>
      <protection hidden="1"/>
    </xf>
    <xf numFmtId="0" fontId="36" fillId="0" borderId="12" xfId="10" applyFont="1" applyBorder="1" applyAlignment="1" applyProtection="1">
      <alignment horizontal="center" vertical="center" shrinkToFit="1"/>
      <protection hidden="1"/>
    </xf>
    <xf numFmtId="0" fontId="35" fillId="0" borderId="3" xfId="10" applyNumberFormat="1" applyFont="1" applyBorder="1" applyAlignment="1" applyProtection="1">
      <alignment horizontal="left" vertical="center" shrinkToFit="1"/>
      <protection hidden="1"/>
    </xf>
    <xf numFmtId="0" fontId="35" fillId="0" borderId="5" xfId="10" applyNumberFormat="1" applyFont="1" applyBorder="1" applyAlignment="1" applyProtection="1">
      <alignment horizontal="left" vertical="center" shrinkToFit="1"/>
      <protection hidden="1"/>
    </xf>
    <xf numFmtId="0" fontId="35" fillId="0" borderId="29" xfId="10" applyNumberFormat="1" applyFont="1" applyBorder="1" applyAlignment="1" applyProtection="1">
      <alignment horizontal="left" vertical="center" shrinkToFit="1"/>
      <protection hidden="1"/>
    </xf>
    <xf numFmtId="0" fontId="51" fillId="0" borderId="64" xfId="10" applyFont="1" applyBorder="1" applyAlignment="1" applyProtection="1">
      <alignment horizontal="center" vertical="center" wrapText="1" shrinkToFit="1"/>
      <protection hidden="1"/>
    </xf>
    <xf numFmtId="0" fontId="51" fillId="0" borderId="25" xfId="10" applyFont="1" applyBorder="1" applyAlignment="1" applyProtection="1">
      <alignment horizontal="center" vertical="center" wrapText="1" shrinkToFit="1"/>
      <protection hidden="1"/>
    </xf>
    <xf numFmtId="0" fontId="30" fillId="0" borderId="64" xfId="10" applyNumberFormat="1" applyFont="1" applyBorder="1" applyAlignment="1" applyProtection="1">
      <alignment horizontal="left" vertical="center" wrapText="1" shrinkToFit="1"/>
      <protection hidden="1"/>
    </xf>
    <xf numFmtId="0" fontId="30" fillId="0" borderId="25" xfId="10" applyNumberFormat="1" applyFont="1" applyBorder="1" applyAlignment="1" applyProtection="1">
      <alignment horizontal="left" vertical="center" wrapText="1" shrinkToFit="1"/>
      <protection hidden="1"/>
    </xf>
    <xf numFmtId="0" fontId="30" fillId="0" borderId="33" xfId="10" applyNumberFormat="1" applyFont="1" applyBorder="1" applyAlignment="1" applyProtection="1">
      <alignment horizontal="left" vertical="center" wrapText="1" shrinkToFit="1"/>
      <protection hidden="1"/>
    </xf>
    <xf numFmtId="0" fontId="35" fillId="0" borderId="14" xfId="10" applyFont="1" applyBorder="1" applyAlignment="1" applyProtection="1">
      <alignment horizontal="left" vertical="center" shrinkToFit="1"/>
      <protection hidden="1"/>
    </xf>
    <xf numFmtId="0" fontId="35" fillId="0" borderId="15" xfId="10" applyFont="1" applyBorder="1" applyAlignment="1" applyProtection="1">
      <alignment horizontal="left" vertical="center" shrinkToFit="1"/>
      <protection hidden="1"/>
    </xf>
    <xf numFmtId="0" fontId="36" fillId="0" borderId="16" xfId="11" applyFont="1" applyBorder="1" applyAlignment="1" applyProtection="1">
      <alignment horizontal="center" vertical="center" shrinkToFit="1"/>
      <protection hidden="1"/>
    </xf>
    <xf numFmtId="0" fontId="36" fillId="0" borderId="1" xfId="11" applyFont="1" applyBorder="1" applyAlignment="1" applyProtection="1">
      <alignment horizontal="center" vertical="center" shrinkToFit="1"/>
      <protection hidden="1"/>
    </xf>
    <xf numFmtId="0" fontId="30" fillId="0" borderId="2" xfId="10" applyFill="1" applyBorder="1" applyAlignment="1" applyProtection="1">
      <alignment horizontal="center" vertical="center" wrapText="1"/>
      <protection hidden="1"/>
    </xf>
    <xf numFmtId="0" fontId="30" fillId="0" borderId="1" xfId="10" applyFill="1" applyBorder="1" applyAlignment="1" applyProtection="1">
      <alignment horizontal="center" vertical="center"/>
      <protection hidden="1"/>
    </xf>
    <xf numFmtId="0" fontId="30" fillId="0" borderId="2" xfId="10" applyFill="1" applyBorder="1" applyAlignment="1" applyProtection="1">
      <alignment horizontal="center" vertical="center"/>
      <protection hidden="1"/>
    </xf>
    <xf numFmtId="0" fontId="30" fillId="0" borderId="3" xfId="10" applyFill="1" applyBorder="1" applyAlignment="1" applyProtection="1">
      <alignment horizontal="center" vertical="center"/>
      <protection hidden="1"/>
    </xf>
    <xf numFmtId="0" fontId="30" fillId="0" borderId="5" xfId="10" applyFill="1" applyBorder="1" applyAlignment="1" applyProtection="1">
      <alignment horizontal="center" vertical="center"/>
      <protection hidden="1"/>
    </xf>
    <xf numFmtId="0" fontId="30" fillId="0" borderId="3" xfId="10" applyFill="1" applyBorder="1" applyAlignment="1" applyProtection="1">
      <alignment horizontal="center" vertical="center" shrinkToFit="1"/>
      <protection hidden="1"/>
    </xf>
    <xf numFmtId="0" fontId="30" fillId="0" borderId="2" xfId="10" applyFill="1" applyBorder="1" applyAlignment="1" applyProtection="1">
      <alignment horizontal="center" vertical="center" shrinkToFit="1"/>
      <protection hidden="1"/>
    </xf>
    <xf numFmtId="0" fontId="43" fillId="0" borderId="68" xfId="10" applyFont="1" applyFill="1" applyBorder="1" applyAlignment="1" applyProtection="1">
      <alignment horizontal="left" vertical="top" wrapText="1"/>
      <protection hidden="1"/>
    </xf>
    <xf numFmtId="0" fontId="43" fillId="0" borderId="69" xfId="10" applyFont="1" applyFill="1" applyBorder="1" applyAlignment="1" applyProtection="1">
      <alignment horizontal="left" vertical="top" wrapText="1"/>
      <protection hidden="1"/>
    </xf>
    <xf numFmtId="0" fontId="43" fillId="0" borderId="70" xfId="10" applyFont="1" applyFill="1" applyBorder="1" applyAlignment="1" applyProtection="1">
      <alignment horizontal="left" vertical="top" wrapText="1"/>
      <protection hidden="1"/>
    </xf>
    <xf numFmtId="0" fontId="43" fillId="0" borderId="62" xfId="10" applyFont="1" applyFill="1" applyBorder="1" applyAlignment="1" applyProtection="1">
      <alignment horizontal="left" vertical="top" wrapText="1"/>
      <protection hidden="1"/>
    </xf>
    <xf numFmtId="0" fontId="43" fillId="0" borderId="0" xfId="10" applyFont="1" applyFill="1" applyBorder="1" applyAlignment="1" applyProtection="1">
      <alignment horizontal="left" vertical="top" wrapText="1"/>
      <protection hidden="1"/>
    </xf>
    <xf numFmtId="0" fontId="43" fillId="0" borderId="63" xfId="10" applyFont="1" applyFill="1" applyBorder="1" applyAlignment="1" applyProtection="1">
      <alignment horizontal="left" vertical="top" wrapText="1"/>
      <protection hidden="1"/>
    </xf>
    <xf numFmtId="0" fontId="43" fillId="0" borderId="34" xfId="10" applyFont="1" applyFill="1" applyBorder="1" applyAlignment="1" applyProtection="1">
      <alignment horizontal="left" vertical="top" wrapText="1"/>
      <protection hidden="1"/>
    </xf>
    <xf numFmtId="0" fontId="43" fillId="0" borderId="28" xfId="10" applyFont="1" applyFill="1" applyBorder="1" applyAlignment="1" applyProtection="1">
      <alignment horizontal="left" vertical="top" wrapText="1"/>
      <protection hidden="1"/>
    </xf>
    <xf numFmtId="0" fontId="43" fillId="0" borderId="27" xfId="10" applyFont="1" applyFill="1" applyBorder="1" applyAlignment="1" applyProtection="1">
      <alignment horizontal="left" vertical="top" wrapText="1"/>
      <protection hidden="1"/>
    </xf>
    <xf numFmtId="0" fontId="36" fillId="0" borderId="13" xfId="11" applyFont="1" applyBorder="1" applyAlignment="1" applyProtection="1">
      <alignment horizontal="center" vertical="center"/>
      <protection hidden="1"/>
    </xf>
    <xf numFmtId="0" fontId="36" fillId="0" borderId="14" xfId="11" applyFont="1" applyBorder="1" applyAlignment="1" applyProtection="1">
      <alignment horizontal="center" vertical="center"/>
      <protection hidden="1"/>
    </xf>
    <xf numFmtId="0" fontId="30" fillId="0" borderId="17" xfId="11" applyFont="1" applyBorder="1" applyAlignment="1" applyProtection="1">
      <alignment horizontal="center" vertical="center" wrapText="1"/>
      <protection hidden="1"/>
    </xf>
    <xf numFmtId="0" fontId="30" fillId="0" borderId="18" xfId="11" applyFont="1" applyBorder="1" applyAlignment="1" applyProtection="1">
      <alignment horizontal="center" vertical="center"/>
      <protection hidden="1"/>
    </xf>
    <xf numFmtId="0" fontId="30" fillId="0" borderId="6" xfId="10" applyFill="1" applyBorder="1" applyAlignment="1" applyProtection="1">
      <alignment horizontal="center" vertical="center"/>
      <protection hidden="1"/>
    </xf>
    <xf numFmtId="0" fontId="30" fillId="0" borderId="8" xfId="10" applyFill="1" applyBorder="1" applyAlignment="1" applyProtection="1">
      <alignment horizontal="center" vertical="center"/>
      <protection hidden="1"/>
    </xf>
    <xf numFmtId="0" fontId="30" fillId="0" borderId="7" xfId="10" applyFill="1" applyBorder="1" applyAlignment="1" applyProtection="1">
      <alignment horizontal="center" vertical="center"/>
      <protection hidden="1"/>
    </xf>
    <xf numFmtId="0" fontId="30" fillId="0" borderId="10" xfId="10" applyFill="1" applyBorder="1" applyAlignment="1" applyProtection="1">
      <alignment horizontal="center" vertical="center"/>
      <protection hidden="1"/>
    </xf>
    <xf numFmtId="0" fontId="30" fillId="0" borderId="11" xfId="10" applyFill="1" applyBorder="1" applyAlignment="1" applyProtection="1">
      <alignment horizontal="center" vertical="center"/>
      <protection hidden="1"/>
    </xf>
    <xf numFmtId="0" fontId="30" fillId="0" borderId="12" xfId="10" applyFill="1" applyBorder="1" applyAlignment="1" applyProtection="1">
      <alignment horizontal="center" vertical="center"/>
      <protection hidden="1"/>
    </xf>
    <xf numFmtId="188" fontId="36" fillId="0" borderId="1" xfId="0" applyNumberFormat="1" applyFont="1" applyBorder="1" applyAlignment="1" applyProtection="1">
      <alignment horizontal="center" vertical="center" shrinkToFit="1"/>
      <protection hidden="1"/>
    </xf>
    <xf numFmtId="0" fontId="43" fillId="0" borderId="2" xfId="0" applyNumberFormat="1" applyFont="1" applyFill="1" applyBorder="1" applyAlignment="1" applyProtection="1">
      <alignment horizontal="left" vertical="center" shrinkToFit="1"/>
      <protection hidden="1"/>
    </xf>
    <xf numFmtId="0" fontId="43" fillId="0" borderId="1" xfId="0" applyNumberFormat="1" applyFont="1" applyFill="1" applyBorder="1" applyAlignment="1" applyProtection="1">
      <alignment horizontal="left" vertical="center" shrinkToFit="1"/>
      <protection hidden="1"/>
    </xf>
    <xf numFmtId="0" fontId="44" fillId="0" borderId="6" xfId="12" applyFont="1" applyBorder="1" applyAlignment="1" applyProtection="1">
      <alignment horizontal="left" vertical="center" wrapText="1" shrinkToFit="1"/>
      <protection hidden="1"/>
    </xf>
    <xf numFmtId="0" fontId="44" fillId="0" borderId="8" xfId="12" applyFont="1" applyBorder="1" applyAlignment="1" applyProtection="1">
      <alignment horizontal="left" vertical="center" wrapText="1" shrinkToFit="1"/>
      <protection hidden="1"/>
    </xf>
    <xf numFmtId="0" fontId="44" fillId="0" borderId="7" xfId="12" applyFont="1" applyBorder="1" applyAlignment="1" applyProtection="1">
      <alignment horizontal="left" vertical="center" wrapText="1" shrinkToFit="1"/>
      <protection hidden="1"/>
    </xf>
    <xf numFmtId="0" fontId="43" fillId="0" borderId="4" xfId="12" applyFont="1" applyBorder="1" applyAlignment="1" applyProtection="1">
      <alignment horizontal="left" vertical="center" wrapText="1" shrinkToFit="1"/>
      <protection hidden="1"/>
    </xf>
    <xf numFmtId="0" fontId="43" fillId="0" borderId="0" xfId="12" applyFont="1" applyBorder="1" applyAlignment="1" applyProtection="1">
      <alignment horizontal="left" vertical="center" wrapText="1" shrinkToFit="1"/>
      <protection hidden="1"/>
    </xf>
    <xf numFmtId="0" fontId="43" fillId="0" borderId="9" xfId="12" applyFont="1" applyBorder="1" applyAlignment="1" applyProtection="1">
      <alignment horizontal="left" vertical="center" wrapText="1" shrinkToFit="1"/>
      <protection hidden="1"/>
    </xf>
    <xf numFmtId="0" fontId="43" fillId="0" borderId="4" xfId="12" applyFont="1" applyBorder="1" applyAlignment="1" applyProtection="1">
      <alignment horizontal="left" vertical="center" wrapText="1" indent="2" shrinkToFit="1"/>
      <protection hidden="1"/>
    </xf>
    <xf numFmtId="0" fontId="43" fillId="0" borderId="0" xfId="12" applyFont="1" applyBorder="1" applyAlignment="1" applyProtection="1">
      <alignment horizontal="left" vertical="center" wrapText="1" indent="2" shrinkToFit="1"/>
      <protection hidden="1"/>
    </xf>
    <xf numFmtId="0" fontId="43" fillId="0" borderId="9" xfId="12" applyFont="1" applyBorder="1" applyAlignment="1" applyProtection="1">
      <alignment horizontal="left" vertical="center" wrapText="1" indent="2" shrinkToFit="1"/>
      <protection hidden="1"/>
    </xf>
    <xf numFmtId="0" fontId="43" fillId="0" borderId="3" xfId="10" applyFont="1" applyBorder="1" applyAlignment="1" applyProtection="1">
      <alignment horizontal="left" vertical="center" wrapText="1"/>
      <protection hidden="1"/>
    </xf>
    <xf numFmtId="0" fontId="43" fillId="0" borderId="5" xfId="10" applyFont="1" applyBorder="1" applyAlignment="1" applyProtection="1">
      <alignment horizontal="left" vertical="center" wrapText="1"/>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189" fontId="36" fillId="0" borderId="1" xfId="0" applyNumberFormat="1" applyFont="1" applyBorder="1" applyAlignment="1" applyProtection="1">
      <alignment horizontal="center" vertical="center" shrinkToFit="1"/>
      <protection hidden="1"/>
    </xf>
    <xf numFmtId="0" fontId="19" fillId="0" borderId="4" xfId="11" applyFont="1" applyBorder="1" applyAlignment="1" applyProtection="1">
      <alignment horizontal="left" vertical="center" shrinkToFit="1"/>
      <protection hidden="1"/>
    </xf>
    <xf numFmtId="0" fontId="19" fillId="0" borderId="0" xfId="11" applyFont="1" applyBorder="1" applyAlignment="1" applyProtection="1">
      <alignment horizontal="left" vertical="center" shrinkToFit="1"/>
      <protection hidden="1"/>
    </xf>
    <xf numFmtId="0" fontId="19" fillId="0" borderId="9" xfId="11" applyFont="1" applyBorder="1" applyAlignment="1" applyProtection="1">
      <alignment horizontal="left" vertical="center" shrinkToFit="1"/>
      <protection hidden="1"/>
    </xf>
    <xf numFmtId="189" fontId="36" fillId="0" borderId="3" xfId="0" applyNumberFormat="1" applyFont="1" applyBorder="1" applyAlignment="1" applyProtection="1">
      <alignment horizontal="center" vertical="center" shrinkToFit="1"/>
      <protection hidden="1"/>
    </xf>
    <xf numFmtId="189" fontId="36" fillId="0" borderId="2" xfId="0" applyNumberFormat="1" applyFont="1" applyBorder="1" applyAlignment="1" applyProtection="1">
      <alignment horizontal="center" vertical="center" shrinkToFit="1"/>
      <protection hidden="1"/>
    </xf>
    <xf numFmtId="0" fontId="49" fillId="0" borderId="0" xfId="10" applyFont="1" applyAlignment="1" applyProtection="1">
      <alignment horizontal="left" vertical="center"/>
      <protection hidden="1"/>
    </xf>
    <xf numFmtId="0" fontId="30" fillId="0" borderId="10" xfId="10" applyFont="1" applyBorder="1" applyAlignment="1" applyProtection="1">
      <alignment horizontal="left" vertical="center" shrinkToFit="1"/>
      <protection hidden="1"/>
    </xf>
    <xf numFmtId="0" fontId="30" fillId="0" borderId="11" xfId="10" applyFont="1" applyBorder="1" applyAlignment="1" applyProtection="1">
      <alignment horizontal="left" vertical="center" shrinkToFit="1"/>
      <protection hidden="1"/>
    </xf>
    <xf numFmtId="0" fontId="30" fillId="0" borderId="12" xfId="10" applyFont="1" applyBorder="1" applyAlignment="1" applyProtection="1">
      <alignment horizontal="left" vertical="center" shrinkToFit="1"/>
      <protection hidden="1"/>
    </xf>
    <xf numFmtId="0" fontId="30" fillId="0" borderId="6" xfId="10" applyFont="1" applyBorder="1" applyAlignment="1" applyProtection="1">
      <alignment horizontal="left" vertical="center" wrapText="1"/>
      <protection hidden="1"/>
    </xf>
    <xf numFmtId="0" fontId="30" fillId="0" borderId="8" xfId="10" applyFont="1" applyBorder="1" applyAlignment="1" applyProtection="1">
      <alignment horizontal="left" vertical="center" wrapText="1"/>
      <protection hidden="1"/>
    </xf>
    <xf numFmtId="0" fontId="30" fillId="0" borderId="7" xfId="10" applyFont="1" applyBorder="1" applyAlignment="1" applyProtection="1">
      <alignment horizontal="left" vertical="center" wrapText="1"/>
      <protection hidden="1"/>
    </xf>
    <xf numFmtId="0" fontId="18" fillId="0" borderId="4" xfId="11" applyFont="1" applyBorder="1" applyAlignment="1" applyProtection="1">
      <alignment horizontal="left" vertical="center"/>
      <protection hidden="1"/>
    </xf>
    <xf numFmtId="0" fontId="19" fillId="0" borderId="0" xfId="11" applyFont="1" applyBorder="1" applyAlignment="1" applyProtection="1">
      <alignment horizontal="left" vertical="center"/>
      <protection hidden="1"/>
    </xf>
    <xf numFmtId="0" fontId="19" fillId="0" borderId="9" xfId="11" applyFont="1" applyBorder="1" applyAlignment="1" applyProtection="1">
      <alignment horizontal="left" vertical="center"/>
      <protection hidden="1"/>
    </xf>
    <xf numFmtId="0" fontId="17" fillId="0" borderId="10" xfId="11" applyFont="1" applyBorder="1" applyAlignment="1" applyProtection="1">
      <alignment horizontal="left" vertical="center" shrinkToFit="1"/>
      <protection hidden="1"/>
    </xf>
    <xf numFmtId="0" fontId="20" fillId="0" borderId="11" xfId="11" applyBorder="1" applyAlignment="1" applyProtection="1">
      <alignment horizontal="left" vertical="center" shrinkToFit="1"/>
      <protection hidden="1"/>
    </xf>
    <xf numFmtId="0" fontId="20" fillId="0" borderId="12" xfId="11" applyBorder="1" applyAlignment="1" applyProtection="1">
      <alignment horizontal="left" vertical="center" shrinkToFit="1"/>
      <protection hidden="1"/>
    </xf>
    <xf numFmtId="0" fontId="30" fillId="0" borderId="11" xfId="10" applyBorder="1" applyAlignment="1" applyProtection="1">
      <alignment horizontal="center" vertical="center" shrinkToFit="1"/>
      <protection hidden="1"/>
    </xf>
    <xf numFmtId="0" fontId="2" fillId="0" borderId="1" xfId="27" applyFont="1" applyBorder="1" applyAlignment="1" applyProtection="1">
      <alignment horizontal="center" vertical="center"/>
    </xf>
    <xf numFmtId="0" fontId="14" fillId="0" borderId="1" xfId="27" applyBorder="1" applyAlignment="1" applyProtection="1">
      <alignment horizontal="center" vertical="center"/>
    </xf>
    <xf numFmtId="0" fontId="2" fillId="0" borderId="1" xfId="27" applyFont="1" applyFill="1" applyBorder="1" applyAlignment="1" applyProtection="1">
      <alignment horizontal="center" vertical="center"/>
    </xf>
    <xf numFmtId="0" fontId="14" fillId="0" borderId="1" xfId="27" applyFill="1" applyBorder="1" applyAlignment="1" applyProtection="1">
      <alignment horizontal="center" vertical="center"/>
    </xf>
    <xf numFmtId="0" fontId="59" fillId="0" borderId="1" xfId="0" applyFont="1" applyBorder="1" applyAlignment="1" applyProtection="1">
      <alignment vertical="center" wrapText="1"/>
      <protection locked="0"/>
    </xf>
    <xf numFmtId="0" fontId="59" fillId="0" borderId="1" xfId="0" applyFont="1" applyBorder="1" applyAlignment="1" applyProtection="1">
      <alignment vertical="center"/>
      <protection locked="0"/>
    </xf>
    <xf numFmtId="0" fontId="56" fillId="0" borderId="89" xfId="0" applyFont="1" applyBorder="1" applyAlignment="1" applyProtection="1">
      <alignment vertical="center"/>
      <protection locked="0"/>
    </xf>
    <xf numFmtId="0" fontId="56" fillId="0" borderId="91" xfId="0" applyFont="1" applyBorder="1" applyAlignment="1" applyProtection="1">
      <alignment vertical="center"/>
      <protection locked="0"/>
    </xf>
    <xf numFmtId="0" fontId="56" fillId="0" borderId="89" xfId="0" applyFont="1" applyBorder="1" applyAlignment="1" applyProtection="1">
      <alignment horizontal="left" vertical="center"/>
      <protection locked="0"/>
    </xf>
    <xf numFmtId="0" fontId="56" fillId="0" borderId="91" xfId="0" applyFont="1" applyBorder="1" applyAlignment="1" applyProtection="1">
      <alignment horizontal="left" vertical="center"/>
      <protection locked="0"/>
    </xf>
    <xf numFmtId="0" fontId="56" fillId="0" borderId="89" xfId="0" applyFont="1" applyFill="1" applyBorder="1" applyAlignment="1">
      <alignment horizontal="center" vertical="center" wrapText="1"/>
    </xf>
    <xf numFmtId="0" fontId="56" fillId="0" borderId="91" xfId="0" applyFont="1" applyFill="1" applyBorder="1" applyAlignment="1">
      <alignment horizontal="center" vertical="center" wrapText="1"/>
    </xf>
    <xf numFmtId="10" fontId="56" fillId="0" borderId="1" xfId="0" quotePrefix="1" applyNumberFormat="1" applyFont="1" applyFill="1" applyBorder="1" applyAlignment="1">
      <alignment horizontal="left" vertical="center"/>
    </xf>
    <xf numFmtId="0" fontId="59" fillId="0" borderId="1" xfId="0" quotePrefix="1" applyFont="1" applyBorder="1" applyAlignment="1" applyProtection="1">
      <alignment horizontal="left" vertical="center"/>
      <protection locked="0"/>
    </xf>
    <xf numFmtId="0" fontId="56" fillId="0" borderId="1" xfId="27" applyFont="1" applyBorder="1" applyAlignment="1" applyProtection="1">
      <alignment horizontal="left" vertical="center"/>
    </xf>
    <xf numFmtId="10" fontId="56" fillId="0" borderId="1" xfId="0" quotePrefix="1" applyNumberFormat="1" applyFont="1" applyFill="1" applyBorder="1" applyAlignment="1">
      <alignment horizontal="left" vertical="center" wrapText="1"/>
    </xf>
    <xf numFmtId="0" fontId="56" fillId="0" borderId="1" xfId="0" applyNumberFormat="1" applyFont="1" applyFill="1" applyBorder="1" applyAlignment="1">
      <alignment horizontal="left" vertical="center" wrapText="1"/>
    </xf>
    <xf numFmtId="0" fontId="57" fillId="0" borderId="3" xfId="27" applyFont="1" applyBorder="1" applyAlignment="1" applyProtection="1">
      <alignment horizontal="left" vertical="center"/>
    </xf>
    <xf numFmtId="0" fontId="57" fillId="0" borderId="2" xfId="27" applyFont="1" applyBorder="1" applyAlignment="1" applyProtection="1">
      <alignment horizontal="left" vertical="center"/>
    </xf>
    <xf numFmtId="0" fontId="56" fillId="0" borderId="3" xfId="27" applyFont="1" applyBorder="1" applyAlignment="1" applyProtection="1">
      <alignment horizontal="left" vertical="center"/>
    </xf>
    <xf numFmtId="0" fontId="56" fillId="0" borderId="2" xfId="27" applyFont="1" applyBorder="1" applyAlignment="1" applyProtection="1">
      <alignment horizontal="left" vertical="center"/>
    </xf>
    <xf numFmtId="0" fontId="56" fillId="0" borderId="89" xfId="27" applyFont="1" applyBorder="1" applyAlignment="1" applyProtection="1">
      <alignment horizontal="left" vertical="center" wrapText="1"/>
    </xf>
    <xf numFmtId="0" fontId="56" fillId="0" borderId="90" xfId="27" applyFont="1" applyBorder="1" applyAlignment="1" applyProtection="1">
      <alignment horizontal="left" vertical="center" wrapText="1"/>
    </xf>
    <xf numFmtId="0" fontId="56" fillId="0" borderId="91" xfId="27" applyFont="1" applyBorder="1" applyAlignment="1" applyProtection="1">
      <alignment horizontal="left" vertical="center" wrapText="1"/>
    </xf>
    <xf numFmtId="0" fontId="56" fillId="0" borderId="92" xfId="27" applyFont="1" applyBorder="1" applyAlignment="1" applyProtection="1">
      <alignment horizontal="right" vertical="top" wrapText="1" indent="1"/>
    </xf>
    <xf numFmtId="0" fontId="56" fillId="0" borderId="93" xfId="27" applyFont="1" applyBorder="1" applyAlignment="1" applyProtection="1">
      <alignment horizontal="right" vertical="top" wrapText="1" indent="1"/>
    </xf>
    <xf numFmtId="0" fontId="56" fillId="0" borderId="3" xfId="27" applyFont="1" applyFill="1" applyBorder="1" applyAlignment="1" applyProtection="1">
      <alignment horizontal="left" vertical="center"/>
    </xf>
    <xf numFmtId="0" fontId="56" fillId="0" borderId="2" xfId="27" applyFont="1" applyFill="1" applyBorder="1" applyAlignment="1" applyProtection="1">
      <alignment horizontal="left" vertical="center"/>
    </xf>
    <xf numFmtId="0" fontId="56" fillId="0" borderId="3" xfId="27" quotePrefix="1" applyFont="1" applyBorder="1" applyAlignment="1" applyProtection="1">
      <alignment horizontal="center" vertical="center" wrapText="1"/>
    </xf>
    <xf numFmtId="0" fontId="56" fillId="0" borderId="2" xfId="27" quotePrefix="1" applyFont="1" applyBorder="1" applyAlignment="1" applyProtection="1">
      <alignment horizontal="center" vertical="center" wrapText="1"/>
    </xf>
    <xf numFmtId="0" fontId="56" fillId="0" borderId="89" xfId="27" applyFont="1" applyBorder="1" applyAlignment="1" applyProtection="1">
      <alignment horizontal="left" vertical="center"/>
    </xf>
    <xf numFmtId="0" fontId="56" fillId="0" borderId="90" xfId="27" applyFont="1" applyBorder="1" applyAlignment="1" applyProtection="1">
      <alignment horizontal="left" vertical="center"/>
    </xf>
    <xf numFmtId="0" fontId="56" fillId="0" borderId="91" xfId="27" applyFont="1" applyBorder="1" applyAlignment="1" applyProtection="1">
      <alignment horizontal="left" vertical="center"/>
    </xf>
    <xf numFmtId="0" fontId="56" fillId="0" borderId="89" xfId="27" applyFont="1" applyBorder="1" applyAlignment="1" applyProtection="1">
      <alignment horizontal="left" vertical="center" shrinkToFit="1"/>
    </xf>
    <xf numFmtId="0" fontId="56" fillId="0" borderId="90" xfId="27" applyFont="1" applyBorder="1" applyAlignment="1" applyProtection="1">
      <alignment horizontal="left" vertical="center" shrinkToFit="1"/>
    </xf>
    <xf numFmtId="0" fontId="56" fillId="0" borderId="91" xfId="27" applyFont="1" applyBorder="1" applyAlignment="1" applyProtection="1">
      <alignment horizontal="left" vertical="center" shrinkToFit="1"/>
    </xf>
    <xf numFmtId="0" fontId="93" fillId="0" borderId="89" xfId="0" applyFont="1" applyBorder="1" applyAlignment="1" applyProtection="1">
      <alignment horizontal="center" vertical="center" wrapText="1"/>
      <protection locked="0"/>
    </xf>
    <xf numFmtId="0" fontId="93" fillId="0" borderId="91" xfId="0" applyFont="1" applyBorder="1" applyAlignment="1" applyProtection="1">
      <alignment horizontal="center" vertical="center"/>
      <protection locked="0"/>
    </xf>
    <xf numFmtId="0" fontId="56" fillId="0" borderId="6" xfId="27" quotePrefix="1" applyFont="1" applyBorder="1" applyAlignment="1" applyProtection="1">
      <alignment horizontal="left" vertical="center" wrapText="1"/>
    </xf>
    <xf numFmtId="0" fontId="56" fillId="0" borderId="8" xfId="27" quotePrefix="1" applyFont="1" applyBorder="1" applyAlignment="1" applyProtection="1">
      <alignment horizontal="left" vertical="center" wrapText="1"/>
    </xf>
    <xf numFmtId="0" fontId="56" fillId="0" borderId="7" xfId="27" quotePrefix="1" applyFont="1" applyBorder="1" applyAlignment="1" applyProtection="1">
      <alignment horizontal="left" vertical="center" wrapText="1"/>
    </xf>
    <xf numFmtId="0" fontId="56" fillId="0" borderId="10" xfId="27" quotePrefix="1" applyFont="1" applyBorder="1" applyAlignment="1" applyProtection="1">
      <alignment horizontal="left" vertical="center" wrapText="1"/>
    </xf>
    <xf numFmtId="0" fontId="56" fillId="0" borderId="11" xfId="27" quotePrefix="1" applyFont="1" applyBorder="1" applyAlignment="1" applyProtection="1">
      <alignment horizontal="left" vertical="center" wrapText="1"/>
    </xf>
    <xf numFmtId="0" fontId="56" fillId="0" borderId="12" xfId="27" quotePrefix="1" applyFont="1" applyBorder="1" applyAlignment="1" applyProtection="1">
      <alignment horizontal="left" vertical="center" wrapText="1"/>
    </xf>
    <xf numFmtId="0" fontId="98" fillId="0" borderId="3" xfId="0" applyFont="1" applyBorder="1" applyAlignment="1" applyProtection="1">
      <alignment horizontal="left" vertical="center" shrinkToFit="1"/>
      <protection locked="0"/>
    </xf>
    <xf numFmtId="0" fontId="98" fillId="0" borderId="5" xfId="0" applyFont="1" applyBorder="1" applyAlignment="1" applyProtection="1">
      <alignment horizontal="left" vertical="center" shrinkToFit="1"/>
      <protection locked="0"/>
    </xf>
    <xf numFmtId="0" fontId="93" fillId="0" borderId="4" xfId="0" applyFont="1" applyBorder="1" applyAlignment="1" applyProtection="1">
      <alignment horizontal="center" vertical="center" wrapText="1"/>
      <protection locked="0"/>
    </xf>
    <xf numFmtId="0" fontId="93" fillId="0" borderId="0" xfId="0" applyFont="1" applyBorder="1" applyAlignment="1" applyProtection="1">
      <alignment horizontal="center" vertical="center" wrapText="1"/>
      <protection locked="0"/>
    </xf>
    <xf numFmtId="0" fontId="93" fillId="0" borderId="10" xfId="0" applyFont="1" applyBorder="1" applyAlignment="1" applyProtection="1">
      <alignment horizontal="center" vertical="center" wrapText="1"/>
      <protection locked="0"/>
    </xf>
    <xf numFmtId="0" fontId="93" fillId="0" borderId="11" xfId="0" applyFont="1" applyBorder="1" applyAlignment="1" applyProtection="1">
      <alignment horizontal="center" vertical="center" wrapText="1"/>
      <protection locked="0"/>
    </xf>
    <xf numFmtId="0" fontId="105" fillId="0" borderId="7" xfId="27" applyFont="1" applyBorder="1" applyAlignment="1" applyProtection="1">
      <alignment horizontal="left" vertical="center" wrapText="1"/>
    </xf>
    <xf numFmtId="0" fontId="105" fillId="0" borderId="9" xfId="27" applyFont="1" applyBorder="1" applyAlignment="1" applyProtection="1">
      <alignment horizontal="left" vertical="center"/>
    </xf>
    <xf numFmtId="0" fontId="105" fillId="0" borderId="12" xfId="27" applyFont="1" applyBorder="1" applyAlignment="1" applyProtection="1">
      <alignment horizontal="left" vertical="center"/>
    </xf>
    <xf numFmtId="0" fontId="59" fillId="0" borderId="3" xfId="27" quotePrefix="1" applyFont="1" applyBorder="1" applyAlignment="1" applyProtection="1">
      <alignment horizontal="center" vertical="center"/>
    </xf>
    <xf numFmtId="0" fontId="59" fillId="0" borderId="5" xfId="27" quotePrefix="1" applyFont="1" applyBorder="1" applyAlignment="1" applyProtection="1">
      <alignment horizontal="center" vertical="center"/>
    </xf>
    <xf numFmtId="0" fontId="59" fillId="0" borderId="2" xfId="27" quotePrefix="1" applyFont="1" applyBorder="1" applyAlignment="1" applyProtection="1">
      <alignment horizontal="center" vertical="center"/>
    </xf>
    <xf numFmtId="0" fontId="57" fillId="0" borderId="0" xfId="0" applyFont="1" applyAlignment="1" applyProtection="1">
      <alignment horizontal="left" vertical="top" indent="2"/>
      <protection locked="0"/>
    </xf>
    <xf numFmtId="0" fontId="56" fillId="0" borderId="0" xfId="0" applyFont="1" applyAlignment="1">
      <alignment horizontal="left" indent="2"/>
    </xf>
    <xf numFmtId="0" fontId="93" fillId="0" borderId="3" xfId="0" quotePrefix="1" applyFont="1" applyBorder="1" applyAlignment="1" applyProtection="1">
      <alignment horizontal="center" vertical="center"/>
      <protection locked="0"/>
    </xf>
    <xf numFmtId="0" fontId="93" fillId="0" borderId="5" xfId="0" quotePrefix="1" applyFont="1" applyBorder="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56" fillId="0" borderId="2" xfId="0" applyFont="1" applyBorder="1" applyAlignment="1" applyProtection="1">
      <alignment horizontal="center" vertical="center"/>
      <protection locked="0"/>
    </xf>
    <xf numFmtId="0" fontId="93" fillId="0" borderId="1" xfId="0" applyFont="1" applyBorder="1" applyAlignment="1" applyProtection="1">
      <alignment horizontal="center" vertical="center"/>
      <protection locked="0"/>
    </xf>
    <xf numFmtId="0" fontId="56" fillId="0" borderId="3" xfId="27" applyFont="1" applyBorder="1" applyAlignment="1" applyProtection="1">
      <alignment horizontal="center" vertical="center"/>
    </xf>
    <xf numFmtId="0" fontId="56" fillId="0" borderId="2" xfId="27" applyFont="1" applyBorder="1" applyAlignment="1" applyProtection="1">
      <alignment horizontal="center" vertical="center"/>
    </xf>
    <xf numFmtId="0" fontId="57" fillId="0" borderId="0" xfId="0" applyFont="1" applyAlignment="1" applyProtection="1">
      <alignment horizontal="left" vertical="top" indent="2" shrinkToFit="1"/>
      <protection locked="0"/>
    </xf>
    <xf numFmtId="0" fontId="56" fillId="0" borderId="0" xfId="0" applyFont="1" applyAlignment="1">
      <alignment horizontal="left" indent="2" shrinkToFit="1"/>
    </xf>
    <xf numFmtId="0" fontId="57" fillId="0" borderId="0" xfId="27" applyFont="1" applyFill="1" applyBorder="1" applyAlignment="1" applyProtection="1">
      <alignment horizontal="left" vertical="top" indent="2"/>
      <protection locked="0"/>
    </xf>
    <xf numFmtId="0" fontId="57" fillId="0" borderId="0" xfId="27" applyFont="1" applyFill="1" applyBorder="1" applyAlignment="1" applyProtection="1">
      <alignment horizontal="left" vertical="top" wrapText="1" indent="2"/>
      <protection locked="0"/>
    </xf>
    <xf numFmtId="0" fontId="74" fillId="0" borderId="16" xfId="0" applyFont="1" applyBorder="1" applyAlignment="1">
      <alignment horizontal="center" vertical="center"/>
    </xf>
    <xf numFmtId="0" fontId="36" fillId="0" borderId="1"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49" fillId="0" borderId="1" xfId="0" applyFont="1" applyBorder="1" applyAlignment="1">
      <alignment horizontal="center" vertical="center"/>
    </xf>
    <xf numFmtId="0" fontId="49" fillId="0" borderId="18" xfId="0" applyFont="1" applyBorder="1" applyAlignment="1">
      <alignment horizontal="center" vertical="center"/>
    </xf>
    <xf numFmtId="0" fontId="49" fillId="0" borderId="1" xfId="0" applyFont="1" applyBorder="1" applyAlignment="1">
      <alignment horizontal="center" vertical="center" shrinkToFit="1"/>
    </xf>
    <xf numFmtId="0" fontId="49" fillId="0" borderId="61" xfId="0" applyFont="1" applyBorder="1" applyAlignment="1">
      <alignment horizontal="center" vertical="center" shrinkToFit="1"/>
    </xf>
    <xf numFmtId="0" fontId="49" fillId="0" borderId="18" xfId="0" applyFont="1" applyBorder="1" applyAlignment="1">
      <alignment horizontal="center" vertical="center" shrinkToFit="1"/>
    </xf>
    <xf numFmtId="0" fontId="49" fillId="0" borderId="67" xfId="0" applyFont="1" applyBorder="1" applyAlignment="1">
      <alignment horizontal="center" vertical="center" shrinkToFit="1"/>
    </xf>
    <xf numFmtId="0" fontId="53" fillId="0" borderId="0" xfId="1" applyFont="1" applyAlignment="1" applyProtection="1">
      <alignment horizontal="left" vertical="center"/>
      <protection hidden="1"/>
    </xf>
    <xf numFmtId="0" fontId="53" fillId="0" borderId="23" xfId="1" applyFont="1" applyBorder="1" applyAlignment="1" applyProtection="1">
      <alignment horizontal="left" vertical="center"/>
      <protection hidden="1"/>
    </xf>
    <xf numFmtId="0" fontId="0" fillId="3" borderId="3" xfId="0" applyFont="1" applyFill="1" applyBorder="1" applyAlignment="1" applyProtection="1">
      <alignment horizontal="left" vertical="center"/>
      <protection hidden="1"/>
    </xf>
    <xf numFmtId="0" fontId="0" fillId="3" borderId="2" xfId="0" applyFont="1" applyFill="1" applyBorder="1" applyAlignment="1" applyProtection="1">
      <alignment horizontal="left" vertical="center"/>
      <protection hidden="1"/>
    </xf>
    <xf numFmtId="0" fontId="53" fillId="0" borderId="0" xfId="1" applyFont="1" applyFill="1" applyBorder="1" applyAlignment="1" applyProtection="1">
      <alignment horizontal="left" vertical="center"/>
      <protection hidden="1"/>
    </xf>
    <xf numFmtId="0" fontId="0" fillId="0" borderId="0" xfId="0" applyFill="1" applyBorder="1" applyAlignment="1">
      <alignment horizontal="center" vertical="center"/>
    </xf>
    <xf numFmtId="0" fontId="0" fillId="0" borderId="0" xfId="0" applyFill="1" applyBorder="1" applyAlignment="1">
      <alignment horizontal="left" shrinkToFit="1"/>
    </xf>
  </cellXfs>
  <cellStyles count="34">
    <cellStyle name="ハイパーリンク" xfId="1" builtinId="8"/>
    <cellStyle name="ハイパーリンク 2" xfId="13"/>
    <cellStyle name="標準" xfId="0" builtinId="0"/>
    <cellStyle name="標準 10" xfId="6"/>
    <cellStyle name="標準 10 2" xfId="29"/>
    <cellStyle name="標準 2" xfId="2"/>
    <cellStyle name="標準 2 2" xfId="10"/>
    <cellStyle name="標準 2 2 2" xfId="14"/>
    <cellStyle name="標準 3" xfId="5"/>
    <cellStyle name="標準 4" xfId="27"/>
    <cellStyle name="標準 4 2" xfId="3"/>
    <cellStyle name="標準 4 2 2" xfId="4"/>
    <cellStyle name="標準 4 2 2 2" xfId="9"/>
    <cellStyle name="標準 4 2 2 2 2" xfId="24"/>
    <cellStyle name="標準 4 2 2 2 3" xfId="18"/>
    <cellStyle name="標準 4 2 2 3" xfId="22"/>
    <cellStyle name="標準 4 2 2 4" xfId="16"/>
    <cellStyle name="標準 4 2 3" xfId="8"/>
    <cellStyle name="標準 4 2 3 2" xfId="23"/>
    <cellStyle name="標準 4 2 3 3" xfId="17"/>
    <cellStyle name="標準 4 2 4" xfId="12"/>
    <cellStyle name="標準 4 2 4 2" xfId="26"/>
    <cellStyle name="標準 4 2 4 3" xfId="20"/>
    <cellStyle name="標準 4 2 4 4" xfId="32"/>
    <cellStyle name="標準 4 2 5" xfId="21"/>
    <cellStyle name="標準 4 2 5 2" xfId="30"/>
    <cellStyle name="標準 4 2 6" xfId="15"/>
    <cellStyle name="標準 4 3" xfId="31"/>
    <cellStyle name="標準 5" xfId="7"/>
    <cellStyle name="標準 6" xfId="28"/>
    <cellStyle name="標準 9" xfId="11"/>
    <cellStyle name="標準 9 2" xfId="25"/>
    <cellStyle name="標準 9 3" xfId="19"/>
    <cellStyle name="標準 9 4" xfId="33"/>
  </cellStyles>
  <dxfs count="51">
    <dxf>
      <fill>
        <patternFill patternType="none">
          <bgColor auto="1"/>
        </patternFill>
      </fill>
    </dxf>
    <dxf>
      <fill>
        <patternFill>
          <bgColor theme="5" tint="0.79998168889431442"/>
        </patternFill>
      </fill>
    </dxf>
    <dxf>
      <fill>
        <patternFill>
          <bgColor rgb="FFFFFF00"/>
        </patternFill>
      </fill>
    </dxf>
    <dxf>
      <font>
        <color theme="1"/>
      </font>
      <numFmt numFmtId="190" formatCode="&quot;OK&quot;"/>
    </dxf>
    <dxf>
      <fill>
        <patternFill>
          <bgColor theme="5" tint="0.79998168889431442"/>
        </patternFill>
      </fill>
    </dxf>
    <dxf>
      <fill>
        <patternFill>
          <bgColor theme="6" tint="0.3999450666829432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FF66"/>
        </patternFill>
      </fill>
    </dxf>
    <dxf>
      <fill>
        <patternFill>
          <bgColor rgb="FFFFFF66"/>
        </patternFill>
      </fill>
    </dxf>
    <dxf>
      <fill>
        <patternFill>
          <bgColor theme="6" tint="0.39994506668294322"/>
        </patternFill>
      </fill>
    </dxf>
    <dxf>
      <fill>
        <patternFill>
          <bgColor theme="8" tint="0.39994506668294322"/>
        </patternFill>
      </fill>
    </dxf>
    <dxf>
      <fill>
        <patternFill>
          <bgColor theme="8" tint="0.39994506668294322"/>
        </patternFill>
      </fill>
    </dxf>
    <dxf>
      <font>
        <color theme="0"/>
      </font>
    </dxf>
    <dxf>
      <font>
        <color theme="1"/>
      </font>
    </dxf>
    <dxf>
      <fill>
        <patternFill>
          <bgColor theme="8" tint="0.39994506668294322"/>
        </patternFill>
      </fill>
    </dxf>
    <dxf>
      <fill>
        <patternFill>
          <bgColor theme="6" tint="0.39994506668294322"/>
        </patternFill>
      </fill>
    </dxf>
    <dxf>
      <fill>
        <patternFill>
          <bgColor theme="6" tint="0.39994506668294322"/>
        </patternFill>
      </fill>
    </dxf>
    <dxf>
      <fill>
        <patternFill patternType="none">
          <bgColor auto="1"/>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6" tint="0.39994506668294322"/>
        </patternFill>
      </fill>
    </dxf>
    <dxf>
      <fill>
        <patternFill>
          <bgColor theme="8" tint="0.39994506668294322"/>
        </patternFill>
      </fill>
    </dxf>
    <dxf>
      <fill>
        <patternFill>
          <bgColor theme="6" tint="0.3999450666829432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FF66"/>
        </patternFill>
      </fill>
    </dxf>
    <dxf>
      <fill>
        <patternFill>
          <bgColor rgb="FFFFFF66"/>
        </patternFill>
      </fill>
    </dxf>
    <dxf>
      <fill>
        <patternFill>
          <bgColor theme="6" tint="0.39994506668294322"/>
        </patternFill>
      </fill>
    </dxf>
    <dxf>
      <fill>
        <patternFill>
          <bgColor theme="8" tint="0.39994506668294322"/>
        </patternFill>
      </fill>
    </dxf>
    <dxf>
      <fill>
        <patternFill>
          <bgColor theme="8" tint="0.39994506668294322"/>
        </patternFill>
      </fill>
    </dxf>
    <dxf>
      <font>
        <color theme="0"/>
      </font>
    </dxf>
    <dxf>
      <font>
        <color theme="1"/>
      </font>
    </dxf>
    <dxf>
      <fill>
        <patternFill>
          <bgColor theme="8" tint="0.39994506668294322"/>
        </patternFill>
      </fill>
    </dxf>
    <dxf>
      <fill>
        <patternFill>
          <bgColor theme="6" tint="0.39994506668294322"/>
        </patternFill>
      </fill>
    </dxf>
    <dxf>
      <fill>
        <patternFill>
          <bgColor theme="6" tint="0.39994506668294322"/>
        </patternFill>
      </fill>
    </dxf>
    <dxf>
      <fill>
        <patternFill patternType="none">
          <bgColor auto="1"/>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6" tint="0.39994506668294322"/>
        </patternFill>
      </fill>
    </dxf>
    <dxf>
      <fill>
        <patternFill>
          <bgColor theme="8" tint="0.39994506668294322"/>
        </patternFill>
      </fill>
    </dxf>
  </dxfs>
  <tableStyles count="0" defaultTableStyle="TableStyleMedium2" defaultPivotStyle="PivotStyleMedium9"/>
  <colors>
    <mruColors>
      <color rgb="FFFFCCFF"/>
      <color rgb="FFE7F6FF"/>
      <color rgb="FFFFFF66"/>
      <color rgb="FF3333CC"/>
      <color rgb="FF0000FF"/>
      <color rgb="FFE26B0A"/>
      <color rgb="FFF69240"/>
      <color rgb="FFEBF7FF"/>
      <color rgb="FF99FF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BT$23" noThreeD="1"/>
</file>

<file path=xl/ctrlProps/ctrlProp2.xml><?xml version="1.0" encoding="utf-8"?>
<formControlPr xmlns="http://schemas.microsoft.com/office/spreadsheetml/2009/9/main" objectType="CheckBox" checked="Checked" fmlaLink="$BT$22"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18</xdr:row>
          <xdr:rowOff>38100</xdr:rowOff>
        </xdr:from>
        <xdr:to>
          <xdr:col>3</xdr:col>
          <xdr:colOff>1676400</xdr:colOff>
          <xdr:row>18</xdr:row>
          <xdr:rowOff>381000</xdr:rowOff>
        </xdr:to>
        <xdr:sp macro="" textlink="">
          <xdr:nvSpPr>
            <xdr:cNvPr id="62466" name="Check Box 2"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fLocksWithSheet="0"/>
      </xdr:twoCellAnchor>
    </mc:Choice>
    <mc:Fallback/>
  </mc:AlternateContent>
  <xdr:twoCellAnchor>
    <xdr:from>
      <xdr:col>1</xdr:col>
      <xdr:colOff>1785055</xdr:colOff>
      <xdr:row>64</xdr:row>
      <xdr:rowOff>27802</xdr:rowOff>
    </xdr:from>
    <xdr:to>
      <xdr:col>2</xdr:col>
      <xdr:colOff>344892</xdr:colOff>
      <xdr:row>64</xdr:row>
      <xdr:rowOff>197550</xdr:rowOff>
    </xdr:to>
    <xdr:sp macro="" textlink="">
      <xdr:nvSpPr>
        <xdr:cNvPr id="5" name="角丸四角形 4"/>
        <xdr:cNvSpPr/>
      </xdr:nvSpPr>
      <xdr:spPr>
        <a:xfrm flipH="1">
          <a:off x="2074333" y="14809191"/>
          <a:ext cx="577726" cy="169748"/>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47786</xdr:colOff>
          <xdr:row>0</xdr:row>
          <xdr:rowOff>42334</xdr:rowOff>
        </xdr:from>
        <xdr:to>
          <xdr:col>8</xdr:col>
          <xdr:colOff>740767</xdr:colOff>
          <xdr:row>0</xdr:row>
          <xdr:rowOff>691445</xdr:rowOff>
        </xdr:to>
        <xdr:pic>
          <xdr:nvPicPr>
            <xdr:cNvPr id="7" name="図 6"/>
            <xdr:cNvPicPr>
              <a:picLocks noChangeAspect="1" noChangeArrowheads="1"/>
              <a:extLst>
                <a:ext uri="{84589F7E-364E-4C9E-8A38-B11213B215E9}">
                  <a14:cameraTool cellRange="チェック用シート!$C$11:$L$14" spid="_x0000_s69843"/>
                </a:ext>
              </a:extLst>
            </xdr:cNvPicPr>
          </xdr:nvPicPr>
          <xdr:blipFill>
            <a:blip xmlns:r="http://schemas.openxmlformats.org/officeDocument/2006/relationships" r:embed="rId1"/>
            <a:srcRect/>
            <a:stretch>
              <a:fillRect/>
            </a:stretch>
          </xdr:blipFill>
          <xdr:spPr bwMode="auto">
            <a:xfrm>
              <a:off x="2721842" y="42334"/>
              <a:ext cx="10161536" cy="64911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1</xdr:row>
      <xdr:rowOff>84664</xdr:rowOff>
    </xdr:from>
    <xdr:to>
      <xdr:col>3</xdr:col>
      <xdr:colOff>2689489</xdr:colOff>
      <xdr:row>1</xdr:row>
      <xdr:rowOff>644258</xdr:rowOff>
    </xdr:to>
    <xdr:sp macro="" textlink="">
      <xdr:nvSpPr>
        <xdr:cNvPr id="6" name="角丸四角形 5"/>
        <xdr:cNvSpPr/>
      </xdr:nvSpPr>
      <xdr:spPr>
        <a:xfrm>
          <a:off x="317500" y="793747"/>
          <a:ext cx="5292989" cy="559594"/>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分析注文フォーム</a:t>
          </a:r>
          <a:endParaRPr kumimoji="1" lang="en-US" altLang="ja-JP" sz="2800">
            <a:solidFill>
              <a:sysClr val="windowText" lastClr="000000"/>
            </a:solidFill>
          </a:endParaRPr>
        </a:p>
      </xdr:txBody>
    </xdr:sp>
    <xdr:clientData/>
  </xdr:twoCellAnchor>
  <xdr:twoCellAnchor>
    <xdr:from>
      <xdr:col>1</xdr:col>
      <xdr:colOff>1559257</xdr:colOff>
      <xdr:row>20</xdr:row>
      <xdr:rowOff>42342</xdr:rowOff>
    </xdr:from>
    <xdr:to>
      <xdr:col>2</xdr:col>
      <xdr:colOff>314513</xdr:colOff>
      <xdr:row>20</xdr:row>
      <xdr:rowOff>206695</xdr:rowOff>
    </xdr:to>
    <xdr:sp macro="" textlink="">
      <xdr:nvSpPr>
        <xdr:cNvPr id="8" name="角丸四角形 7"/>
        <xdr:cNvSpPr/>
      </xdr:nvSpPr>
      <xdr:spPr>
        <a:xfrm>
          <a:off x="1848535" y="4579064"/>
          <a:ext cx="773145" cy="164353"/>
        </a:xfrm>
        <a:prstGeom prst="round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16</xdr:row>
          <xdr:rowOff>38100</xdr:rowOff>
        </xdr:from>
        <xdr:to>
          <xdr:col>3</xdr:col>
          <xdr:colOff>1666875</xdr:colOff>
          <xdr:row>16</xdr:row>
          <xdr:rowOff>381000</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fLocksWithSheet="0"/>
      </xdr:twoCellAnchor>
    </mc:Choice>
    <mc:Fallback/>
  </mc:AlternateContent>
  <xdr:twoCellAnchor>
    <xdr:from>
      <xdr:col>1</xdr:col>
      <xdr:colOff>1785055</xdr:colOff>
      <xdr:row>62</xdr:row>
      <xdr:rowOff>27802</xdr:rowOff>
    </xdr:from>
    <xdr:to>
      <xdr:col>2</xdr:col>
      <xdr:colOff>344892</xdr:colOff>
      <xdr:row>62</xdr:row>
      <xdr:rowOff>197550</xdr:rowOff>
    </xdr:to>
    <xdr:sp macro="" textlink="">
      <xdr:nvSpPr>
        <xdr:cNvPr id="3" name="角丸四角形 2"/>
        <xdr:cNvSpPr/>
      </xdr:nvSpPr>
      <xdr:spPr>
        <a:xfrm flipH="1">
          <a:off x="2070805" y="15801202"/>
          <a:ext cx="579137" cy="169748"/>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84664</xdr:rowOff>
    </xdr:from>
    <xdr:to>
      <xdr:col>3</xdr:col>
      <xdr:colOff>2689489</xdr:colOff>
      <xdr:row>1</xdr:row>
      <xdr:rowOff>644258</xdr:rowOff>
    </xdr:to>
    <xdr:sp macro="" textlink="">
      <xdr:nvSpPr>
        <xdr:cNvPr id="5" name="角丸四角形 4"/>
        <xdr:cNvSpPr/>
      </xdr:nvSpPr>
      <xdr:spPr>
        <a:xfrm>
          <a:off x="285750" y="789514"/>
          <a:ext cx="5077089" cy="559594"/>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分析注文フォーム</a:t>
          </a:r>
          <a:endParaRPr kumimoji="1" lang="en-US" altLang="ja-JP" sz="2800">
            <a:solidFill>
              <a:sysClr val="windowText" lastClr="000000"/>
            </a:solidFill>
          </a:endParaRPr>
        </a:p>
      </xdr:txBody>
    </xdr:sp>
    <xdr:clientData/>
  </xdr:twoCellAnchor>
  <xdr:twoCellAnchor>
    <xdr:from>
      <xdr:col>1</xdr:col>
      <xdr:colOff>1559257</xdr:colOff>
      <xdr:row>18</xdr:row>
      <xdr:rowOff>42342</xdr:rowOff>
    </xdr:from>
    <xdr:to>
      <xdr:col>2</xdr:col>
      <xdr:colOff>314513</xdr:colOff>
      <xdr:row>18</xdr:row>
      <xdr:rowOff>206695</xdr:rowOff>
    </xdr:to>
    <xdr:sp macro="" textlink="">
      <xdr:nvSpPr>
        <xdr:cNvPr id="6" name="角丸四角形 5"/>
        <xdr:cNvSpPr/>
      </xdr:nvSpPr>
      <xdr:spPr>
        <a:xfrm>
          <a:off x="1845007" y="5477942"/>
          <a:ext cx="774556" cy="164353"/>
        </a:xfrm>
        <a:prstGeom prst="round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628070</xdr:colOff>
      <xdr:row>40</xdr:row>
      <xdr:rowOff>73604</xdr:rowOff>
    </xdr:from>
    <xdr:to>
      <xdr:col>5</xdr:col>
      <xdr:colOff>784951</xdr:colOff>
      <xdr:row>41</xdr:row>
      <xdr:rowOff>160115</xdr:rowOff>
    </xdr:to>
    <xdr:sp macro="" textlink="">
      <xdr:nvSpPr>
        <xdr:cNvPr id="48" name="左矢印 47"/>
        <xdr:cNvSpPr/>
      </xdr:nvSpPr>
      <xdr:spPr>
        <a:xfrm rot="16200000">
          <a:off x="7814943" y="10873106"/>
          <a:ext cx="324636" cy="156881"/>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3404053</xdr:colOff>
      <xdr:row>34</xdr:row>
      <xdr:rowOff>77589</xdr:rowOff>
    </xdr:from>
    <xdr:to>
      <xdr:col>5</xdr:col>
      <xdr:colOff>370348</xdr:colOff>
      <xdr:row>35</xdr:row>
      <xdr:rowOff>27595</xdr:rowOff>
    </xdr:to>
    <xdr:cxnSp macro="">
      <xdr:nvCxnSpPr>
        <xdr:cNvPr id="49" name="直線矢印コネクタ 48"/>
        <xdr:cNvCxnSpPr>
          <a:stCxn id="62" idx="0"/>
        </xdr:cNvCxnSpPr>
      </xdr:nvCxnSpPr>
      <xdr:spPr>
        <a:xfrm flipH="1" flipV="1">
          <a:off x="6089196" y="9312303"/>
          <a:ext cx="1565509" cy="185863"/>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166057</xdr:colOff>
      <xdr:row>30</xdr:row>
      <xdr:rowOff>39382</xdr:rowOff>
    </xdr:from>
    <xdr:to>
      <xdr:col>5</xdr:col>
      <xdr:colOff>1903263</xdr:colOff>
      <xdr:row>34</xdr:row>
      <xdr:rowOff>62208</xdr:rowOff>
    </xdr:to>
    <xdr:grpSp>
      <xdr:nvGrpSpPr>
        <xdr:cNvPr id="50" name="グループ化 49"/>
        <xdr:cNvGrpSpPr/>
      </xdr:nvGrpSpPr>
      <xdr:grpSpPr>
        <a:xfrm>
          <a:off x="6833557" y="8527215"/>
          <a:ext cx="3017789" cy="996493"/>
          <a:chOff x="8665882" y="10003732"/>
          <a:chExt cx="2980764" cy="1015386"/>
        </a:xfrm>
        <a:solidFill>
          <a:schemeClr val="bg1"/>
        </a:solidFill>
      </xdr:grpSpPr>
      <xdr:pic>
        <xdr:nvPicPr>
          <xdr:cNvPr id="51" name="図 50"/>
          <xdr:cNvPicPr>
            <a:picLocks noChangeAspect="1"/>
          </xdr:cNvPicPr>
        </xdr:nvPicPr>
        <xdr:blipFill rotWithShape="1">
          <a:blip xmlns:r="http://schemas.openxmlformats.org/officeDocument/2006/relationships" r:embed="rId1"/>
          <a:srcRect t="46232" r="40291" b="-1"/>
          <a:stretch/>
        </xdr:blipFill>
        <xdr:spPr>
          <a:xfrm>
            <a:off x="8665882" y="10003732"/>
            <a:ext cx="2540000" cy="320620"/>
          </a:xfrm>
          <a:prstGeom prst="rect">
            <a:avLst/>
          </a:prstGeom>
          <a:grpFill/>
        </xdr:spPr>
      </xdr:pic>
      <xdr:grpSp>
        <xdr:nvGrpSpPr>
          <xdr:cNvPr id="52" name="グループ化 51"/>
          <xdr:cNvGrpSpPr/>
        </xdr:nvGrpSpPr>
        <xdr:grpSpPr>
          <a:xfrm>
            <a:off x="9233647" y="10488706"/>
            <a:ext cx="2412999" cy="530412"/>
            <a:chOff x="9338235" y="10503647"/>
            <a:chExt cx="2412999" cy="530412"/>
          </a:xfrm>
          <a:grpFill/>
        </xdr:grpSpPr>
        <xdr:sp macro="" textlink="">
          <xdr:nvSpPr>
            <xdr:cNvPr id="53" name="四角形吹き出し 52"/>
            <xdr:cNvSpPr/>
          </xdr:nvSpPr>
          <xdr:spPr>
            <a:xfrm>
              <a:off x="9338235" y="10503647"/>
              <a:ext cx="2412999" cy="530412"/>
            </a:xfrm>
            <a:prstGeom prst="wedgeRectCallout">
              <a:avLst>
                <a:gd name="adj1" fmla="val -58242"/>
                <a:gd name="adj2" fmla="val -70876"/>
              </a:avLst>
            </a:prstGeom>
            <a:grp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が現れない時はスクロールバーでページを左に寄せてください。</a:t>
              </a:r>
            </a:p>
          </xdr:txBody>
        </xdr:sp>
        <xdr:pic>
          <xdr:nvPicPr>
            <xdr:cNvPr id="54" name="図 53"/>
            <xdr:cNvPicPr>
              <a:picLocks noChangeAspect="1"/>
            </xdr:cNvPicPr>
          </xdr:nvPicPr>
          <xdr:blipFill>
            <a:blip xmlns:r="http://schemas.openxmlformats.org/officeDocument/2006/relationships" r:embed="rId2"/>
            <a:stretch>
              <a:fillRect/>
            </a:stretch>
          </xdr:blipFill>
          <xdr:spPr>
            <a:xfrm>
              <a:off x="9518104" y="10555941"/>
              <a:ext cx="156308" cy="179294"/>
            </a:xfrm>
            <a:prstGeom prst="rect">
              <a:avLst/>
            </a:prstGeom>
            <a:grpFill/>
          </xdr:spPr>
        </xdr:pic>
      </xdr:grpSp>
    </xdr:grpSp>
    <xdr:clientData/>
  </xdr:twoCellAnchor>
  <xdr:twoCellAnchor>
    <xdr:from>
      <xdr:col>4</xdr:col>
      <xdr:colOff>6802</xdr:colOff>
      <xdr:row>35</xdr:row>
      <xdr:rowOff>27595</xdr:rowOff>
    </xdr:from>
    <xdr:to>
      <xdr:col>5</xdr:col>
      <xdr:colOff>1904493</xdr:colOff>
      <xdr:row>45</xdr:row>
      <xdr:rowOff>93051</xdr:rowOff>
    </xdr:to>
    <xdr:grpSp>
      <xdr:nvGrpSpPr>
        <xdr:cNvPr id="55" name="グループ化 54"/>
        <xdr:cNvGrpSpPr/>
      </xdr:nvGrpSpPr>
      <xdr:grpSpPr>
        <a:xfrm>
          <a:off x="6674302" y="9732512"/>
          <a:ext cx="3178274" cy="2499622"/>
          <a:chOff x="10297583" y="8874436"/>
          <a:chExt cx="3361764" cy="2566147"/>
        </a:xfrm>
      </xdr:grpSpPr>
      <xdr:grpSp>
        <xdr:nvGrpSpPr>
          <xdr:cNvPr id="56" name="グループ化 55"/>
          <xdr:cNvGrpSpPr/>
        </xdr:nvGrpSpPr>
        <xdr:grpSpPr>
          <a:xfrm>
            <a:off x="10297583" y="8874436"/>
            <a:ext cx="3361764" cy="2566147"/>
            <a:chOff x="5693833" y="8768603"/>
            <a:chExt cx="3361764" cy="2566147"/>
          </a:xfrm>
        </xdr:grpSpPr>
        <xdr:sp macro="" textlink="">
          <xdr:nvSpPr>
            <xdr:cNvPr id="59" name="角丸四角形 58"/>
            <xdr:cNvSpPr/>
          </xdr:nvSpPr>
          <xdr:spPr>
            <a:xfrm>
              <a:off x="5850714" y="8981516"/>
              <a:ext cx="2622177" cy="58270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セルをクリックすると　　が現れます。</a:t>
              </a:r>
              <a:endParaRPr kumimoji="1" lang="en-US" altLang="ja-JP" sz="1100"/>
            </a:p>
            <a:p>
              <a:pPr algn="l"/>
              <a:r>
                <a:rPr kumimoji="1" lang="ja-JP" altLang="en-US" sz="1100"/>
                <a:t>　　　をクリックすると選択肢が現れます。</a:t>
              </a:r>
              <a:endParaRPr kumimoji="1" lang="en-US" altLang="ja-JP" sz="1100"/>
            </a:p>
            <a:p>
              <a:pPr algn="l"/>
              <a:endParaRPr kumimoji="1" lang="ja-JP" altLang="en-US" sz="1100"/>
            </a:p>
          </xdr:txBody>
        </xdr:sp>
        <xdr:pic>
          <xdr:nvPicPr>
            <xdr:cNvPr id="60" name="図 59"/>
            <xdr:cNvPicPr>
              <a:picLocks noChangeAspect="1"/>
            </xdr:cNvPicPr>
          </xdr:nvPicPr>
          <xdr:blipFill>
            <a:blip xmlns:r="http://schemas.openxmlformats.org/officeDocument/2006/relationships" r:embed="rId3"/>
            <a:stretch>
              <a:fillRect/>
            </a:stretch>
          </xdr:blipFill>
          <xdr:spPr>
            <a:xfrm>
              <a:off x="5767918" y="9694334"/>
              <a:ext cx="3267531" cy="333422"/>
            </a:xfrm>
            <a:prstGeom prst="rect">
              <a:avLst/>
            </a:prstGeom>
          </xdr:spPr>
        </xdr:pic>
        <xdr:pic>
          <xdr:nvPicPr>
            <xdr:cNvPr id="61" name="図 60"/>
            <xdr:cNvPicPr>
              <a:picLocks noChangeAspect="1"/>
            </xdr:cNvPicPr>
          </xdr:nvPicPr>
          <xdr:blipFill>
            <a:blip xmlns:r="http://schemas.openxmlformats.org/officeDocument/2006/relationships" r:embed="rId4"/>
            <a:stretch>
              <a:fillRect/>
            </a:stretch>
          </xdr:blipFill>
          <xdr:spPr>
            <a:xfrm>
              <a:off x="5861921" y="10471899"/>
              <a:ext cx="2886478" cy="800212"/>
            </a:xfrm>
            <a:prstGeom prst="rect">
              <a:avLst/>
            </a:prstGeom>
          </xdr:spPr>
        </xdr:pic>
        <xdr:sp macro="" textlink="">
          <xdr:nvSpPr>
            <xdr:cNvPr id="62" name="角丸四角形 61"/>
            <xdr:cNvSpPr/>
          </xdr:nvSpPr>
          <xdr:spPr>
            <a:xfrm>
              <a:off x="5693833" y="8768603"/>
              <a:ext cx="3361764" cy="2566147"/>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pic>
        <xdr:nvPicPr>
          <xdr:cNvPr id="57" name="図 56"/>
          <xdr:cNvPicPr>
            <a:picLocks noChangeAspect="1"/>
          </xdr:cNvPicPr>
        </xdr:nvPicPr>
        <xdr:blipFill>
          <a:blip xmlns:r="http://schemas.openxmlformats.org/officeDocument/2006/relationships" r:embed="rId2"/>
          <a:stretch>
            <a:fillRect/>
          </a:stretch>
        </xdr:blipFill>
        <xdr:spPr>
          <a:xfrm>
            <a:off x="11911270" y="9157778"/>
            <a:ext cx="171474" cy="181000"/>
          </a:xfrm>
          <a:prstGeom prst="rect">
            <a:avLst/>
          </a:prstGeom>
        </xdr:spPr>
      </xdr:pic>
      <xdr:pic>
        <xdr:nvPicPr>
          <xdr:cNvPr id="58" name="図 57"/>
          <xdr:cNvPicPr>
            <a:picLocks noChangeAspect="1"/>
          </xdr:cNvPicPr>
        </xdr:nvPicPr>
        <xdr:blipFill>
          <a:blip xmlns:r="http://schemas.openxmlformats.org/officeDocument/2006/relationships" r:embed="rId2"/>
          <a:stretch>
            <a:fillRect/>
          </a:stretch>
        </xdr:blipFill>
        <xdr:spPr>
          <a:xfrm flipH="1">
            <a:off x="10670139" y="9366873"/>
            <a:ext cx="169858" cy="179295"/>
          </a:xfrm>
          <a:prstGeom prst="rect">
            <a:avLst/>
          </a:prstGeom>
        </xdr:spPr>
      </xdr:pic>
    </xdr:grpSp>
    <xdr:clientData/>
  </xdr:twoCellAnchor>
  <xdr:twoCellAnchor>
    <xdr:from>
      <xdr:col>7</xdr:col>
      <xdr:colOff>1015656</xdr:colOff>
      <xdr:row>25</xdr:row>
      <xdr:rowOff>222250</xdr:rowOff>
    </xdr:from>
    <xdr:to>
      <xdr:col>9</xdr:col>
      <xdr:colOff>232844</xdr:colOff>
      <xdr:row>28</xdr:row>
      <xdr:rowOff>227949</xdr:rowOff>
    </xdr:to>
    <xdr:sp macro="" textlink="">
      <xdr:nvSpPr>
        <xdr:cNvPr id="63" name="角丸四角形吹き出し 62"/>
        <xdr:cNvSpPr/>
      </xdr:nvSpPr>
      <xdr:spPr>
        <a:xfrm>
          <a:off x="11969406" y="7366000"/>
          <a:ext cx="1757188" cy="720074"/>
        </a:xfrm>
        <a:prstGeom prst="wedgeRoundRectCallout">
          <a:avLst>
            <a:gd name="adj1" fmla="val -25656"/>
            <a:gd name="adj2" fmla="val -96479"/>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①注文書</a:t>
          </a:r>
          <a:r>
            <a:rPr kumimoji="1" lang="en-US" altLang="ja-JP" sz="1100">
              <a:solidFill>
                <a:sysClr val="windowText" lastClr="000000"/>
              </a:solidFill>
            </a:rPr>
            <a:t>(</a:t>
          </a:r>
          <a:r>
            <a:rPr kumimoji="1" lang="ja-JP" altLang="en-US" sz="1100">
              <a:solidFill>
                <a:sysClr val="windowText" lastClr="000000"/>
              </a:solidFill>
            </a:rPr>
            <a:t>控</a:t>
          </a:r>
          <a:r>
            <a:rPr kumimoji="1" lang="en-US" altLang="ja-JP" sz="1100">
              <a:solidFill>
                <a:sysClr val="windowText" lastClr="000000"/>
              </a:solidFill>
            </a:rPr>
            <a:t>)</a:t>
          </a:r>
          <a:r>
            <a:rPr kumimoji="1" lang="ja-JP" altLang="en-US" sz="1100">
              <a:solidFill>
                <a:sysClr val="windowText" lastClr="000000"/>
              </a:solidFill>
            </a:rPr>
            <a:t>は</a:t>
          </a:r>
          <a:endParaRPr kumimoji="1" lang="en-US" altLang="ja-JP" sz="1100">
            <a:solidFill>
              <a:sysClr val="windowText" lastClr="000000"/>
            </a:solidFill>
          </a:endParaRPr>
        </a:p>
        <a:p>
          <a:pPr algn="l"/>
          <a:r>
            <a:rPr kumimoji="1" lang="ja-JP" altLang="en-US" sz="1100">
              <a:solidFill>
                <a:sysClr val="windowText" lastClr="000000"/>
              </a:solidFill>
            </a:rPr>
            <a:t>ここをクリックして印刷してください。</a:t>
          </a:r>
        </a:p>
      </xdr:txBody>
    </xdr:sp>
    <xdr:clientData/>
  </xdr:twoCellAnchor>
  <xdr:twoCellAnchor>
    <xdr:from>
      <xdr:col>7</xdr:col>
      <xdr:colOff>1026864</xdr:colOff>
      <xdr:row>29</xdr:row>
      <xdr:rowOff>1030</xdr:rowOff>
    </xdr:from>
    <xdr:to>
      <xdr:col>9</xdr:col>
      <xdr:colOff>244052</xdr:colOff>
      <xdr:row>31</xdr:row>
      <xdr:rowOff>120625</xdr:rowOff>
    </xdr:to>
    <xdr:sp macro="" textlink="">
      <xdr:nvSpPr>
        <xdr:cNvPr id="64" name="角丸四角形吹き出し 63"/>
        <xdr:cNvSpPr/>
      </xdr:nvSpPr>
      <xdr:spPr>
        <a:xfrm>
          <a:off x="11980614" y="8097280"/>
          <a:ext cx="1757188" cy="595845"/>
        </a:xfrm>
        <a:prstGeom prst="wedgeRoundRectCallout">
          <a:avLst>
            <a:gd name="adj1" fmla="val -2152"/>
            <a:gd name="adj2" fmla="val -43159"/>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②試料と注文書</a:t>
          </a:r>
          <a:r>
            <a:rPr kumimoji="1" lang="en-US" altLang="ja-JP" sz="1100">
              <a:solidFill>
                <a:sysClr val="windowText" lastClr="000000"/>
              </a:solidFill>
            </a:rPr>
            <a:t>(</a:t>
          </a:r>
          <a:r>
            <a:rPr kumimoji="1" lang="ja-JP" altLang="en-US" sz="1100">
              <a:solidFill>
                <a:sysClr val="windowText" lastClr="000000"/>
              </a:solidFill>
            </a:rPr>
            <a:t>控</a:t>
          </a:r>
          <a:r>
            <a:rPr kumimoji="1" lang="en-US" altLang="ja-JP" sz="1100">
              <a:solidFill>
                <a:sysClr val="windowText" lastClr="000000"/>
              </a:solidFill>
            </a:rPr>
            <a:t>)</a:t>
          </a:r>
          <a:r>
            <a:rPr kumimoji="1" lang="ja-JP" altLang="en-US" sz="1100">
              <a:solidFill>
                <a:sysClr val="windowText" lastClr="000000"/>
              </a:solidFill>
            </a:rPr>
            <a:t>を</a:t>
          </a:r>
          <a:endParaRPr kumimoji="1" lang="en-US" altLang="ja-JP" sz="1100">
            <a:solidFill>
              <a:sysClr val="windowText" lastClr="000000"/>
            </a:solidFill>
          </a:endParaRPr>
        </a:p>
        <a:p>
          <a:pPr algn="l"/>
          <a:r>
            <a:rPr kumimoji="1" lang="ja-JP" altLang="en-US" sz="1100">
              <a:solidFill>
                <a:sysClr val="windowText" lastClr="000000"/>
              </a:solidFill>
            </a:rPr>
            <a:t>同送ください。</a:t>
          </a:r>
        </a:p>
      </xdr:txBody>
    </xdr:sp>
    <xdr:clientData/>
  </xdr:twoCellAnchor>
  <xdr:twoCellAnchor>
    <xdr:from>
      <xdr:col>5</xdr:col>
      <xdr:colOff>2288680</xdr:colOff>
      <xdr:row>31</xdr:row>
      <xdr:rowOff>24568</xdr:rowOff>
    </xdr:from>
    <xdr:to>
      <xdr:col>7</xdr:col>
      <xdr:colOff>25819</xdr:colOff>
      <xdr:row>35</xdr:row>
      <xdr:rowOff>82782</xdr:rowOff>
    </xdr:to>
    <xdr:sp macro="" textlink="">
      <xdr:nvSpPr>
        <xdr:cNvPr id="65" name="角丸四角形吹き出し 64"/>
        <xdr:cNvSpPr/>
      </xdr:nvSpPr>
      <xdr:spPr>
        <a:xfrm>
          <a:off x="9559430" y="8597068"/>
          <a:ext cx="1420139" cy="1010714"/>
        </a:xfrm>
        <a:prstGeom prst="wedgeRoundRectCallout">
          <a:avLst>
            <a:gd name="adj1" fmla="val -40673"/>
            <a:gd name="adj2" fmla="val -72341"/>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③ここをクリックすると、</a:t>
          </a:r>
          <a:r>
            <a:rPr kumimoji="1" lang="en-US" altLang="ja-JP" sz="1100">
              <a:solidFill>
                <a:sysClr val="windowText" lastClr="000000"/>
              </a:solidFill>
            </a:rPr>
            <a:t>Outlook</a:t>
          </a:r>
          <a:r>
            <a:rPr kumimoji="1" lang="ja-JP" altLang="en-US" sz="1100">
              <a:solidFill>
                <a:sysClr val="windowText" lastClr="000000"/>
              </a:solidFill>
            </a:rPr>
            <a:t>の場合、メールソフトが立ち上がります。</a:t>
          </a:r>
        </a:p>
      </xdr:txBody>
    </xdr:sp>
    <xdr:clientData/>
  </xdr:twoCellAnchor>
  <xdr:twoCellAnchor>
    <xdr:from>
      <xdr:col>7</xdr:col>
      <xdr:colOff>70642</xdr:colOff>
      <xdr:row>31</xdr:row>
      <xdr:rowOff>22886</xdr:rowOff>
    </xdr:from>
    <xdr:to>
      <xdr:col>8</xdr:col>
      <xdr:colOff>392483</xdr:colOff>
      <xdr:row>35</xdr:row>
      <xdr:rowOff>81100</xdr:rowOff>
    </xdr:to>
    <xdr:sp macro="" textlink="">
      <xdr:nvSpPr>
        <xdr:cNvPr id="66" name="角丸四角形吹き出し 65"/>
        <xdr:cNvSpPr/>
      </xdr:nvSpPr>
      <xdr:spPr>
        <a:xfrm>
          <a:off x="11024392" y="8595386"/>
          <a:ext cx="1528341" cy="1010714"/>
        </a:xfrm>
        <a:prstGeom prst="wedgeRoundRectCallout">
          <a:avLst>
            <a:gd name="adj1" fmla="val -48306"/>
            <a:gd name="adj2" fmla="val -20130"/>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④入力済み、</a:t>
          </a:r>
          <a:endParaRPr kumimoji="1" lang="en-US" altLang="ja-JP" sz="1100">
            <a:solidFill>
              <a:sysClr val="windowText" lastClr="000000"/>
            </a:solidFill>
          </a:endParaRPr>
        </a:p>
        <a:p>
          <a:pPr algn="l"/>
          <a:r>
            <a:rPr kumimoji="1" lang="ja-JP" altLang="en-US" sz="1100">
              <a:solidFill>
                <a:sysClr val="windowText" lastClr="000000"/>
              </a:solidFill>
            </a:rPr>
            <a:t>保存済み、</a:t>
          </a:r>
          <a:endParaRPr kumimoji="1" lang="en-US" altLang="ja-JP" sz="1100">
            <a:solidFill>
              <a:sysClr val="windowText" lastClr="000000"/>
            </a:solidFill>
          </a:endParaRPr>
        </a:p>
        <a:p>
          <a:pPr algn="l"/>
          <a:r>
            <a:rPr kumimoji="1" lang="ja-JP" altLang="en-US" sz="1100">
              <a:solidFill>
                <a:sysClr val="windowText" lastClr="000000"/>
              </a:solidFill>
            </a:rPr>
            <a:t>エクセルをメールに</a:t>
          </a:r>
          <a:endParaRPr kumimoji="1" lang="en-US" altLang="ja-JP" sz="1100">
            <a:solidFill>
              <a:sysClr val="windowText" lastClr="000000"/>
            </a:solidFill>
          </a:endParaRPr>
        </a:p>
        <a:p>
          <a:pPr algn="l"/>
          <a:r>
            <a:rPr kumimoji="1" lang="ja-JP" altLang="en-US" sz="1100">
              <a:solidFill>
                <a:sysClr val="windowText" lastClr="000000"/>
              </a:solidFill>
            </a:rPr>
            <a:t>添付して送付ください。</a:t>
          </a:r>
        </a:p>
      </xdr:txBody>
    </xdr:sp>
    <xdr:clientData/>
  </xdr:twoCellAnchor>
  <xdr:twoCellAnchor>
    <xdr:from>
      <xdr:col>5</xdr:col>
      <xdr:colOff>2308103</xdr:colOff>
      <xdr:row>35</xdr:row>
      <xdr:rowOff>105193</xdr:rowOff>
    </xdr:from>
    <xdr:to>
      <xdr:col>8</xdr:col>
      <xdr:colOff>358868</xdr:colOff>
      <xdr:row>38</xdr:row>
      <xdr:rowOff>132002</xdr:rowOff>
    </xdr:to>
    <xdr:sp macro="" textlink="">
      <xdr:nvSpPr>
        <xdr:cNvPr id="67" name="角丸四角形吹き出し 66"/>
        <xdr:cNvSpPr/>
      </xdr:nvSpPr>
      <xdr:spPr>
        <a:xfrm>
          <a:off x="9578853" y="9630193"/>
          <a:ext cx="2940265" cy="741184"/>
        </a:xfrm>
        <a:prstGeom prst="wedgeRoundRectCallout">
          <a:avLst>
            <a:gd name="adj1" fmla="val -28459"/>
            <a:gd name="adj2" fmla="val -47834"/>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FF0000"/>
              </a:solidFill>
              <a:effectLst/>
              <a:latin typeface="+mn-lt"/>
              <a:ea typeface="+mn-ea"/>
              <a:cs typeface="+mn-cs"/>
            </a:rPr>
            <a:t>メールソフトが立ち上が</a:t>
          </a:r>
          <a:r>
            <a:rPr kumimoji="1" lang="ja-JP" altLang="en-US" sz="1100">
              <a:solidFill>
                <a:srgbClr val="FF0000"/>
              </a:solidFill>
              <a:effectLst/>
              <a:latin typeface="+mn-lt"/>
              <a:ea typeface="+mn-ea"/>
              <a:cs typeface="+mn-cs"/>
            </a:rPr>
            <a:t>らない</a:t>
          </a:r>
          <a:r>
            <a:rPr kumimoji="1" lang="ja-JP" altLang="en-US" sz="1100">
              <a:solidFill>
                <a:sysClr val="windowText" lastClr="000000"/>
              </a:solidFill>
              <a:effectLst/>
              <a:latin typeface="+mn-lt"/>
              <a:ea typeface="+mn-ea"/>
              <a:cs typeface="+mn-cs"/>
            </a:rPr>
            <a:t>ときは、</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お問い合わせ連絡先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メールアドレス）へ</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送信願います。</a:t>
          </a:r>
          <a:endParaRPr lang="ja-JP" altLang="ja-JP">
            <a:solidFill>
              <a:sysClr val="windowText" lastClr="000000"/>
            </a:solidFill>
            <a:effectLst/>
          </a:endParaRPr>
        </a:p>
      </xdr:txBody>
    </xdr:sp>
    <xdr:clientData/>
  </xdr:twoCellAnchor>
  <xdr:twoCellAnchor>
    <xdr:from>
      <xdr:col>13</xdr:col>
      <xdr:colOff>792391</xdr:colOff>
      <xdr:row>61</xdr:row>
      <xdr:rowOff>227693</xdr:rowOff>
    </xdr:from>
    <xdr:to>
      <xdr:col>19</xdr:col>
      <xdr:colOff>91384</xdr:colOff>
      <xdr:row>65</xdr:row>
      <xdr:rowOff>75932</xdr:rowOff>
    </xdr:to>
    <xdr:sp macro="" textlink="">
      <xdr:nvSpPr>
        <xdr:cNvPr id="68" name="角丸四角形吹き出し 67"/>
        <xdr:cNvSpPr/>
      </xdr:nvSpPr>
      <xdr:spPr>
        <a:xfrm>
          <a:off x="18648591" y="15416893"/>
          <a:ext cx="2880393" cy="762639"/>
        </a:xfrm>
        <a:prstGeom prst="wedgeRoundRectCallout">
          <a:avLst>
            <a:gd name="adj1" fmla="val -28459"/>
            <a:gd name="adj2" fmla="val -47834"/>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a:solidFill>
                <a:sysClr val="windowText" lastClr="000000"/>
              </a:solidFill>
              <a:effectLst/>
              <a:latin typeface="+mn-lt"/>
              <a:ea typeface="+mn-ea"/>
              <a:cs typeface="+mn-cs"/>
            </a:rPr>
            <a:t>[F2]</a:t>
          </a:r>
          <a:r>
            <a:rPr kumimoji="1" lang="ja-JP" altLang="en-US" sz="1400">
              <a:solidFill>
                <a:sysClr val="windowText" lastClr="000000"/>
              </a:solidFill>
              <a:effectLst/>
              <a:latin typeface="+mn-lt"/>
              <a:ea typeface="+mn-ea"/>
              <a:cs typeface="+mn-cs"/>
            </a:rPr>
            <a:t>をクリックで直接入力もできます。</a:t>
          </a:r>
          <a:endParaRPr kumimoji="1" lang="en-US" altLang="ja-JP" sz="1400">
            <a:solidFill>
              <a:sysClr val="windowText" lastClr="000000"/>
            </a:solidFill>
            <a:effectLst/>
            <a:latin typeface="+mn-lt"/>
            <a:ea typeface="+mn-ea"/>
            <a:cs typeface="+mn-cs"/>
          </a:endParaRPr>
        </a:p>
        <a:p>
          <a:r>
            <a:rPr kumimoji="1" lang="en-US" altLang="ja-JP" sz="1100">
              <a:solidFill>
                <a:srgbClr val="FF0000"/>
              </a:solidFill>
              <a:effectLst/>
              <a:latin typeface="+mn-lt"/>
              <a:ea typeface="+mn-ea"/>
              <a:cs typeface="+mn-cs"/>
            </a:rPr>
            <a:t/>
          </a:r>
          <a:br>
            <a:rPr kumimoji="1" lang="en-US" altLang="ja-JP" sz="1100">
              <a:solidFill>
                <a:srgbClr val="FF0000"/>
              </a:solidFill>
              <a:effectLst/>
              <a:latin typeface="+mn-lt"/>
              <a:ea typeface="+mn-ea"/>
              <a:cs typeface="+mn-cs"/>
            </a:rPr>
          </a:br>
          <a:endParaRPr lang="ja-JP" altLang="ja-JP">
            <a:solidFill>
              <a:sysClr val="windowText" lastClr="000000"/>
            </a:solidFill>
            <a:effectLst/>
          </a:endParaRPr>
        </a:p>
      </xdr:txBody>
    </xdr:sp>
    <xdr:clientData/>
  </xdr:twoCellAnchor>
  <xdr:twoCellAnchor>
    <xdr:from>
      <xdr:col>13</xdr:col>
      <xdr:colOff>365126</xdr:colOff>
      <xdr:row>65</xdr:row>
      <xdr:rowOff>67128</xdr:rowOff>
    </xdr:from>
    <xdr:to>
      <xdr:col>14</xdr:col>
      <xdr:colOff>253548</xdr:colOff>
      <xdr:row>66</xdr:row>
      <xdr:rowOff>63953</xdr:rowOff>
    </xdr:to>
    <xdr:cxnSp macro="">
      <xdr:nvCxnSpPr>
        <xdr:cNvPr id="69" name="直線矢印コネクタ 68"/>
        <xdr:cNvCxnSpPr/>
      </xdr:nvCxnSpPr>
      <xdr:spPr>
        <a:xfrm flipH="1">
          <a:off x="18221326" y="16170728"/>
          <a:ext cx="726622" cy="733425"/>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106590</xdr:colOff>
      <xdr:row>64</xdr:row>
      <xdr:rowOff>200478</xdr:rowOff>
    </xdr:from>
    <xdr:to>
      <xdr:col>20</xdr:col>
      <xdr:colOff>1049566</xdr:colOff>
      <xdr:row>65</xdr:row>
      <xdr:rowOff>671284</xdr:rowOff>
    </xdr:to>
    <xdr:cxnSp macro="">
      <xdr:nvCxnSpPr>
        <xdr:cNvPr id="70" name="直線矢印コネクタ 69"/>
        <xdr:cNvCxnSpPr/>
      </xdr:nvCxnSpPr>
      <xdr:spPr>
        <a:xfrm>
          <a:off x="21544190" y="16075478"/>
          <a:ext cx="1349376" cy="699406"/>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939800</xdr:colOff>
      <xdr:row>60</xdr:row>
      <xdr:rowOff>177800</xdr:rowOff>
    </xdr:from>
    <xdr:to>
      <xdr:col>8</xdr:col>
      <xdr:colOff>730704</xdr:colOff>
      <xdr:row>65</xdr:row>
      <xdr:rowOff>39914</xdr:rowOff>
    </xdr:to>
    <xdr:sp macro="" textlink="">
      <xdr:nvSpPr>
        <xdr:cNvPr id="71" name="角丸四角形吹き出し 70"/>
        <xdr:cNvSpPr/>
      </xdr:nvSpPr>
      <xdr:spPr>
        <a:xfrm>
          <a:off x="8229600" y="15138400"/>
          <a:ext cx="4693104" cy="1005114"/>
        </a:xfrm>
        <a:prstGeom prst="wedgeRoundRectCallout">
          <a:avLst>
            <a:gd name="adj1" fmla="val -28459"/>
            <a:gd name="adj2" fmla="val -47834"/>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lt"/>
              <a:ea typeface="+mn-ea"/>
              <a:cs typeface="+mn-cs"/>
            </a:rPr>
            <a:t>旧法</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低濃度ＰＣＢ第４版</a:t>
          </a: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ご指定の際は、</a:t>
          </a:r>
          <a:endParaRPr kumimoji="1" lang="en-US" altLang="ja-JP" sz="1600">
            <a:solidFill>
              <a:sysClr val="windowText" lastClr="000000"/>
            </a:solidFill>
            <a:effectLst/>
            <a:latin typeface="+mn-lt"/>
            <a:ea typeface="+mn-ea"/>
            <a:cs typeface="+mn-cs"/>
          </a:endParaRPr>
        </a:p>
        <a:p>
          <a:r>
            <a:rPr kumimoji="1" lang="en-US"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低濃度ＰＣＢ第５版</a:t>
          </a:r>
          <a:r>
            <a:rPr kumimoji="1" lang="en-US"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を選択</a:t>
          </a:r>
          <a:r>
            <a:rPr kumimoji="1" lang="ja-JP" altLang="en-US" sz="1600">
              <a:solidFill>
                <a:sysClr val="windowText" lastClr="000000"/>
              </a:solidFill>
              <a:effectLst/>
              <a:latin typeface="+mn-lt"/>
              <a:ea typeface="+mn-ea"/>
              <a:cs typeface="+mn-cs"/>
            </a:rPr>
            <a:t>し　　　　　　　　　　　　　　　　　　　</a:t>
          </a:r>
          <a:r>
            <a:rPr kumimoji="1" lang="ja-JP" altLang="en-US" sz="1600">
              <a:solidFill>
                <a:srgbClr val="FF0000"/>
              </a:solidFill>
              <a:effectLst/>
              <a:latin typeface="+mn-lt"/>
              <a:ea typeface="+mn-ea"/>
              <a:cs typeface="+mn-cs"/>
            </a:rPr>
            <a:t>備考欄に</a:t>
          </a:r>
          <a:r>
            <a:rPr kumimoji="1" lang="en-US"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低濃度ＰＣＢ第４版</a:t>
          </a:r>
          <a:r>
            <a:rPr kumimoji="1" lang="en-US" altLang="ja-JP" sz="1600">
              <a:solidFill>
                <a:srgbClr val="FF0000"/>
              </a:solidFill>
              <a:effectLst/>
              <a:latin typeface="+mn-lt"/>
              <a:ea typeface="+mn-ea"/>
              <a:cs typeface="+mn-cs"/>
            </a:rPr>
            <a:t>]</a:t>
          </a:r>
          <a:r>
            <a:rPr kumimoji="1" lang="ja-JP" altLang="en-US" sz="1600">
              <a:solidFill>
                <a:sysClr val="windowText" lastClr="000000"/>
              </a:solidFill>
              <a:effectLst/>
              <a:latin typeface="+mn-lt"/>
              <a:ea typeface="+mn-ea"/>
              <a:cs typeface="+mn-cs"/>
            </a:rPr>
            <a:t>の旨をご記入ください</a:t>
          </a:r>
          <a:r>
            <a:rPr kumimoji="1" lang="ja-JP" altLang="en-US" sz="14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5</xdr:col>
      <xdr:colOff>994229</xdr:colOff>
      <xdr:row>69</xdr:row>
      <xdr:rowOff>36737</xdr:rowOff>
    </xdr:from>
    <xdr:to>
      <xdr:col>8</xdr:col>
      <xdr:colOff>692727</xdr:colOff>
      <xdr:row>75</xdr:row>
      <xdr:rowOff>127000</xdr:rowOff>
    </xdr:to>
    <xdr:sp macro="" textlink="">
      <xdr:nvSpPr>
        <xdr:cNvPr id="72" name="角丸四角形吹き出し 71"/>
        <xdr:cNvSpPr/>
      </xdr:nvSpPr>
      <xdr:spPr>
        <a:xfrm>
          <a:off x="8267865" y="17689737"/>
          <a:ext cx="4593771" cy="1475718"/>
        </a:xfrm>
        <a:prstGeom prst="wedgeRoundRectCallout">
          <a:avLst>
            <a:gd name="adj1" fmla="val -28459"/>
            <a:gd name="adj2" fmla="val -47834"/>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600">
              <a:solidFill>
                <a:sysClr val="windowText" lastClr="000000"/>
              </a:solidFill>
              <a:effectLst/>
            </a:rPr>
            <a:t>PCB</a:t>
          </a:r>
          <a:r>
            <a:rPr lang="ja-JP" altLang="en-US" sz="1600">
              <a:solidFill>
                <a:sysClr val="windowText" lastClr="000000"/>
              </a:solidFill>
              <a:effectLst/>
            </a:rPr>
            <a:t>分析なしで、</a:t>
          </a:r>
          <a:endParaRPr lang="en-US" altLang="ja-JP" sz="1600">
            <a:solidFill>
              <a:sysClr val="windowText" lastClr="000000"/>
            </a:solidFill>
            <a:effectLst/>
          </a:endParaRPr>
        </a:p>
        <a:p>
          <a:r>
            <a:rPr lang="ja-JP" altLang="en-US" sz="1600">
              <a:solidFill>
                <a:sysClr val="windowText" lastClr="000000"/>
              </a:solidFill>
              <a:effectLst/>
            </a:rPr>
            <a:t>［</a:t>
          </a:r>
          <a:r>
            <a:rPr lang="en-US" altLang="ja-JP" sz="1600">
              <a:solidFill>
                <a:sysClr val="windowText" lastClr="000000"/>
              </a:solidFill>
              <a:effectLst/>
            </a:rPr>
            <a:t>JIS K 5674</a:t>
          </a:r>
          <a:r>
            <a:rPr lang="ja-JP" altLang="en-US" sz="1600">
              <a:solidFill>
                <a:sysClr val="windowText" lastClr="000000"/>
              </a:solidFill>
              <a:effectLst/>
            </a:rPr>
            <a:t>］クロム・鉛 の分析をご希望の場合は、</a:t>
          </a:r>
          <a:r>
            <a:rPr lang="en-US" altLang="ja-JP" sz="1600">
              <a:solidFill>
                <a:sysClr val="windowText" lastClr="000000"/>
              </a:solidFill>
              <a:effectLst/>
            </a:rPr>
            <a:t/>
          </a:r>
          <a:br>
            <a:rPr lang="en-US" altLang="ja-JP" sz="1600">
              <a:solidFill>
                <a:sysClr val="windowText" lastClr="000000"/>
              </a:solidFill>
              <a:effectLst/>
            </a:rPr>
          </a:br>
          <a:r>
            <a:rPr lang="ja-JP" altLang="en-US" sz="1600">
              <a:solidFill>
                <a:srgbClr val="FF0000"/>
              </a:solidFill>
              <a:effectLst/>
            </a:rPr>
            <a:t>［</a:t>
          </a:r>
          <a:r>
            <a:rPr lang="en-US" altLang="ja-JP" sz="1600">
              <a:solidFill>
                <a:srgbClr val="FF0000"/>
              </a:solidFill>
              <a:effectLst/>
            </a:rPr>
            <a:t>JIS K 5674</a:t>
          </a:r>
          <a:r>
            <a:rPr lang="ja-JP" altLang="en-US" sz="1600">
              <a:solidFill>
                <a:srgbClr val="FF0000"/>
              </a:solidFill>
              <a:effectLst/>
            </a:rPr>
            <a:t>］塗膜くず　クロム・鉛（</a:t>
          </a:r>
          <a:r>
            <a:rPr lang="en-US" altLang="ja-JP" sz="1600">
              <a:solidFill>
                <a:srgbClr val="FF0000"/>
              </a:solidFill>
              <a:effectLst/>
            </a:rPr>
            <a:t>PCB</a:t>
          </a:r>
          <a:r>
            <a:rPr lang="ja-JP" altLang="en-US" sz="1600">
              <a:solidFill>
                <a:srgbClr val="FF0000"/>
              </a:solidFill>
              <a:effectLst/>
            </a:rPr>
            <a:t>分析不要）</a:t>
          </a:r>
          <a:endParaRPr lang="en-US" altLang="ja-JP" sz="1600">
            <a:solidFill>
              <a:srgbClr val="FF0000"/>
            </a:solidFill>
            <a:effectLst/>
          </a:endParaRPr>
        </a:p>
        <a:p>
          <a:r>
            <a:rPr lang="ja-JP" altLang="en-US" sz="1600">
              <a:solidFill>
                <a:sysClr val="windowText" lastClr="000000"/>
              </a:solidFill>
              <a:effectLst/>
            </a:rPr>
            <a:t>を選択ください。</a:t>
          </a:r>
          <a:endParaRPr lang="ja-JP" altLang="ja-JP" sz="160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71;&#38306;&#26481;&#12464;&#12523;&#12540;&#12503;/Lean&#12503;&#12525;&#12472;&#12455;&#12463;&#12488;/2020&#24180;&#24230;&#12288;&#21271;&#38306;&#26481;change%20project/1st%20step/&#20381;&#38972;&#26360;/&#27880;&#25991;&#26360;&#65288;&#12480;&#12452;&#12458;&#12461;&#12471;&#12531;&#65289;/&#27880;&#25991;&#26360;(&#12480;&#12452;&#12458;&#12461;&#12471;&#12531;&#39006;)ver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読込み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EQ601"/>
  <sheetViews>
    <sheetView showGridLines="0" tabSelected="1" zoomScale="90" zoomScaleNormal="90" zoomScaleSheetLayoutView="90" workbookViewId="0">
      <pane xSplit="3" ySplit="1" topLeftCell="D2" activePane="bottomRight" state="frozen"/>
      <selection pane="topRight" activeCell="D1" sqref="D1"/>
      <selection pane="bottomLeft" activeCell="A2" sqref="A2"/>
      <selection pane="bottomRight" activeCell="D19" sqref="D19"/>
    </sheetView>
  </sheetViews>
  <sheetFormatPr defaultColWidth="9" defaultRowHeight="13.5"/>
  <cols>
    <col min="1" max="1" width="4.125" style="366" customWidth="1"/>
    <col min="2" max="2" width="28.875" style="76" customWidth="1"/>
    <col min="3" max="3" width="5.25" style="76" customWidth="1"/>
    <col min="4" max="4" width="49.125" style="82" customWidth="1"/>
    <col min="5" max="5" width="16.75" style="76" customWidth="1"/>
    <col min="6" max="6" width="37.75" style="165" customWidth="1"/>
    <col min="7" max="7" width="15" style="76" customWidth="1"/>
    <col min="8" max="8" width="17.375" style="76" customWidth="1"/>
    <col min="9" max="12" width="19" style="76" customWidth="1"/>
    <col min="13" max="13" width="5.5" style="76" customWidth="1"/>
    <col min="14" max="14" width="11.875" style="76" customWidth="1"/>
    <col min="15" max="15" width="5.625" style="76" customWidth="1"/>
    <col min="16" max="16" width="6.5" style="76" customWidth="1"/>
    <col min="17" max="17" width="13.25" style="76" customWidth="1"/>
    <col min="18" max="18" width="5.25" style="76" customWidth="1"/>
    <col min="19" max="19" width="8" style="76" customWidth="1"/>
    <col min="20" max="20" width="5.625" style="76" customWidth="1"/>
    <col min="21" max="21" width="21.125" style="76" customWidth="1"/>
    <col min="22" max="22" width="27.875" style="76" customWidth="1"/>
    <col min="23" max="23" width="77.125" style="76" customWidth="1"/>
    <col min="24" max="24" width="40.625" style="76" customWidth="1"/>
    <col min="25" max="26" width="20.625" style="76" customWidth="1"/>
    <col min="27" max="35" width="10.875" style="76" customWidth="1"/>
    <col min="36" max="42" width="33" style="76" customWidth="1"/>
    <col min="43" max="43" width="10.875" style="75" customWidth="1"/>
    <col min="44" max="45" width="10.875" style="76" customWidth="1"/>
    <col min="46" max="47" width="10.875" style="75" customWidth="1"/>
    <col min="48" max="49" width="10.875" style="76" customWidth="1"/>
    <col min="50" max="50" width="10.875" style="75" customWidth="1"/>
    <col min="51" max="56" width="10.875" style="76" customWidth="1"/>
    <col min="57" max="60" width="10.875" style="76" hidden="1" customWidth="1"/>
    <col min="61" max="62" width="9" style="76" hidden="1" customWidth="1"/>
    <col min="63" max="63" width="9" style="165" hidden="1" customWidth="1"/>
    <col min="64" max="86" width="9" style="76" hidden="1" customWidth="1"/>
    <col min="87" max="87" width="48.25" style="76" hidden="1" customWidth="1"/>
    <col min="88" max="92" width="24" style="76" hidden="1" customWidth="1"/>
    <col min="93" max="93" width="35.5" style="76" hidden="1" customWidth="1"/>
    <col min="94" max="101" width="9" style="76" hidden="1" customWidth="1"/>
    <col min="102" max="102" width="37.875" style="76" hidden="1" customWidth="1"/>
    <col min="103" max="103" width="15.875" style="76" hidden="1" customWidth="1"/>
    <col min="104" max="104" width="15" style="76" hidden="1" customWidth="1"/>
    <col min="105" max="105" width="11.875" style="76" hidden="1" customWidth="1"/>
    <col min="106" max="106" width="19.875" style="76" hidden="1" customWidth="1"/>
    <col min="107" max="107" width="86.625" style="76" hidden="1" customWidth="1"/>
    <col min="108" max="109" width="9" style="76" hidden="1" customWidth="1"/>
    <col min="110" max="110" width="39.875" style="76" hidden="1" customWidth="1"/>
    <col min="111" max="134" width="9" style="76" hidden="1" customWidth="1"/>
    <col min="135" max="141" width="9" style="76" customWidth="1"/>
    <col min="142" max="16384" width="9" style="76"/>
  </cols>
  <sheetData>
    <row r="1" spans="1:134" s="206" customFormat="1" ht="55.5" customHeight="1">
      <c r="A1" s="363"/>
      <c r="B1" s="355" t="s">
        <v>450</v>
      </c>
      <c r="C1" s="355"/>
      <c r="D1" s="203"/>
      <c r="E1" s="204"/>
      <c r="F1" s="205"/>
      <c r="J1" s="526" t="s">
        <v>780</v>
      </c>
      <c r="K1" s="271" t="s">
        <v>672</v>
      </c>
      <c r="M1" s="660"/>
      <c r="N1" s="660"/>
      <c r="AQ1" s="204"/>
      <c r="AT1" s="204"/>
      <c r="AU1" s="204"/>
      <c r="AX1" s="204"/>
      <c r="BE1" s="208"/>
      <c r="BJ1" s="209" t="s">
        <v>408</v>
      </c>
      <c r="BK1" s="210" t="s">
        <v>199</v>
      </c>
      <c r="BL1" s="209" t="s">
        <v>249</v>
      </c>
      <c r="BM1" s="211" t="s">
        <v>208</v>
      </c>
      <c r="BN1" s="209" t="s">
        <v>203</v>
      </c>
      <c r="BO1" s="209" t="s">
        <v>401</v>
      </c>
      <c r="BP1" s="209" t="s">
        <v>209</v>
      </c>
      <c r="BQ1" s="209" t="s">
        <v>211</v>
      </c>
      <c r="BR1" s="209" t="s">
        <v>218</v>
      </c>
      <c r="BS1" s="209" t="s">
        <v>409</v>
      </c>
      <c r="BT1" s="209" t="s">
        <v>362</v>
      </c>
      <c r="BU1" s="212">
        <v>1</v>
      </c>
      <c r="BV1" s="212">
        <v>2</v>
      </c>
      <c r="BW1" s="212">
        <v>3</v>
      </c>
      <c r="BX1" s="212">
        <v>4</v>
      </c>
      <c r="BY1" s="212">
        <v>5</v>
      </c>
      <c r="BZ1" s="212"/>
      <c r="CA1" s="213" t="b">
        <f>ISBLANK(Z6)</f>
        <v>0</v>
      </c>
      <c r="CB1" s="206" t="s">
        <v>379</v>
      </c>
      <c r="CC1" s="214" t="s">
        <v>303</v>
      </c>
      <c r="CD1" s="214" t="s">
        <v>295</v>
      </c>
      <c r="CE1" s="214" t="s">
        <v>318</v>
      </c>
      <c r="CF1" s="214" t="s">
        <v>298</v>
      </c>
      <c r="CG1" s="214" t="s">
        <v>369</v>
      </c>
      <c r="CZ1" s="215" t="s">
        <v>400</v>
      </c>
      <c r="DA1" s="206" t="s">
        <v>483</v>
      </c>
      <c r="ED1" s="208"/>
    </row>
    <row r="2" spans="1:134" s="206" customFormat="1" ht="59.25" customHeight="1">
      <c r="A2" s="363"/>
      <c r="D2" s="216"/>
      <c r="E2" s="362" t="s">
        <v>403</v>
      </c>
      <c r="F2" s="217"/>
      <c r="AQ2" s="204"/>
      <c r="AT2" s="204"/>
      <c r="AU2" s="204"/>
      <c r="AX2" s="204"/>
      <c r="BE2" s="208"/>
      <c r="BJ2" s="206" t="s">
        <v>463</v>
      </c>
      <c r="BK2" s="218" t="s">
        <v>675</v>
      </c>
      <c r="BL2" s="219" t="s">
        <v>206</v>
      </c>
      <c r="BM2" s="220" t="s">
        <v>250</v>
      </c>
      <c r="BN2" s="221">
        <v>1</v>
      </c>
      <c r="BO2" s="206" t="s">
        <v>464</v>
      </c>
      <c r="BP2" s="221" t="s">
        <v>363</v>
      </c>
      <c r="BQ2" s="222" t="s">
        <v>212</v>
      </c>
      <c r="BR2" s="221" t="s">
        <v>555</v>
      </c>
      <c r="BS2" s="206" t="s">
        <v>463</v>
      </c>
      <c r="BT2" s="223" t="s">
        <v>504</v>
      </c>
      <c r="BU2" s="212" t="s">
        <v>22</v>
      </c>
      <c r="BV2" s="223" t="s">
        <v>219</v>
      </c>
      <c r="BW2" s="223" t="s">
        <v>220</v>
      </c>
      <c r="BX2" s="223" t="s">
        <v>221</v>
      </c>
      <c r="BY2" s="223" t="s">
        <v>222</v>
      </c>
      <c r="BZ2" s="212"/>
      <c r="CA2" s="213" t="b">
        <f>ISBLANK(Z7)</f>
        <v>0</v>
      </c>
      <c r="CB2" s="224" t="s">
        <v>380</v>
      </c>
      <c r="CC2" s="212" t="s">
        <v>304</v>
      </c>
      <c r="CD2" s="212" t="s">
        <v>300</v>
      </c>
      <c r="CE2" s="212" t="s">
        <v>316</v>
      </c>
      <c r="CF2" s="212" t="s">
        <v>319</v>
      </c>
      <c r="CG2" s="212" t="s">
        <v>399</v>
      </c>
      <c r="CI2" s="212"/>
      <c r="CJ2" s="212" t="s">
        <v>357</v>
      </c>
      <c r="CK2" s="212" t="s">
        <v>358</v>
      </c>
      <c r="CL2" s="212" t="s">
        <v>359</v>
      </c>
      <c r="CM2" s="212" t="s">
        <v>360</v>
      </c>
      <c r="CO2" s="206" t="str">
        <f>CI11</f>
        <v>[低濃度ＰＣＢ第５版]塗膜くず(含有)</v>
      </c>
      <c r="CP2" s="206" t="str">
        <f>注文フォーム!CY11</f>
        <v>方法指定なし(※1)</v>
      </c>
      <c r="CQ2" s="206" t="str">
        <f>注文フォーム!CY12</f>
        <v>HRMS法(※2)</v>
      </c>
      <c r="CR2" s="206" t="str">
        <f>注文フォーム!CY13</f>
        <v>HRMS法 (DMSO処理)(※3)</v>
      </c>
      <c r="CS2" s="206" t="s">
        <v>774</v>
      </c>
      <c r="CX2" s="651" t="s">
        <v>395</v>
      </c>
      <c r="CY2" s="652"/>
      <c r="CZ2" s="225" t="str">
        <f>CG2</f>
        <v>（１）ＰＣＢ廃棄物に該当しないかの確認</v>
      </c>
      <c r="DA2" s="225" t="str">
        <f>CG3</f>
        <v>（２）ＰＣＢ廃棄物の低濃度/高濃度　該当性判断</v>
      </c>
      <c r="DB2" s="226"/>
      <c r="DC2" s="226"/>
      <c r="DD2" s="227" t="s">
        <v>567</v>
      </c>
      <c r="DE2" s="227" t="s">
        <v>568</v>
      </c>
      <c r="ED2" s="208"/>
    </row>
    <row r="3" spans="1:134" s="204" customFormat="1" ht="22.5" customHeight="1">
      <c r="A3" s="364"/>
      <c r="B3" s="612" t="s">
        <v>674</v>
      </c>
      <c r="C3" s="613"/>
      <c r="D3" s="613"/>
      <c r="H3" s="357"/>
      <c r="I3" s="206"/>
      <c r="J3" s="206"/>
      <c r="K3" s="206"/>
      <c r="L3" s="206"/>
      <c r="U3" s="206"/>
      <c r="V3" s="206"/>
      <c r="W3" s="206"/>
      <c r="X3" s="206"/>
      <c r="Y3" s="207"/>
      <c r="Z3" s="636" t="s">
        <v>669</v>
      </c>
      <c r="AA3" s="637"/>
      <c r="AB3" s="637"/>
      <c r="AC3" s="637"/>
      <c r="AD3" s="637"/>
      <c r="AE3" s="206"/>
      <c r="AF3" s="206"/>
      <c r="AG3" s="206"/>
      <c r="AH3" s="206"/>
      <c r="AI3" s="206"/>
      <c r="AJ3" s="206"/>
      <c r="AK3" s="206"/>
      <c r="AL3" s="206"/>
      <c r="AM3" s="206"/>
      <c r="AN3" s="206"/>
      <c r="AO3" s="206"/>
      <c r="AP3" s="206"/>
      <c r="AR3" s="206"/>
      <c r="AS3" s="206"/>
      <c r="BE3" s="208"/>
      <c r="BJ3" s="206" t="s">
        <v>407</v>
      </c>
      <c r="BK3" s="230" t="s">
        <v>676</v>
      </c>
      <c r="BL3" s="231" t="s">
        <v>541</v>
      </c>
      <c r="BM3" s="219" t="s">
        <v>207</v>
      </c>
      <c r="BN3" s="231">
        <v>2</v>
      </c>
      <c r="BO3" s="206" t="s">
        <v>466</v>
      </c>
      <c r="BP3" s="231" t="s">
        <v>364</v>
      </c>
      <c r="BQ3" s="222" t="s">
        <v>213</v>
      </c>
      <c r="BR3" s="231" t="s">
        <v>487</v>
      </c>
      <c r="BS3" s="204" t="s">
        <v>365</v>
      </c>
      <c r="BT3" s="223" t="s">
        <v>467</v>
      </c>
      <c r="BU3" s="212" t="s">
        <v>85</v>
      </c>
      <c r="BV3" s="223" t="s">
        <v>223</v>
      </c>
      <c r="BW3" s="223" t="s">
        <v>224</v>
      </c>
      <c r="BX3" s="223" t="s">
        <v>225</v>
      </c>
      <c r="BY3" s="223" t="s">
        <v>224</v>
      </c>
      <c r="BZ3" s="232"/>
      <c r="CA3" s="204" t="str">
        <f>IF(COUNTIF(CA1:CA2,"FALSE")&gt;0,Z6&amp;CA4,IF(Z6="",Z11,Z6))</f>
        <v>info@taiyo.vc;JunyaSeki@eurofins.com</v>
      </c>
      <c r="CB3" s="224" t="s">
        <v>489</v>
      </c>
      <c r="CC3" s="232" t="s">
        <v>305</v>
      </c>
      <c r="CD3" s="232" t="s">
        <v>557</v>
      </c>
      <c r="CE3" s="212" t="s">
        <v>462</v>
      </c>
      <c r="CF3" s="232" t="s">
        <v>320</v>
      </c>
      <c r="CG3" s="232" t="s">
        <v>484</v>
      </c>
      <c r="CI3" s="212" t="str">
        <f>注文フォーム!CX3</f>
        <v>[簡易法]　絶縁油</v>
      </c>
      <c r="CJ3" s="212" t="s">
        <v>476</v>
      </c>
      <c r="CK3" s="212" t="s">
        <v>569</v>
      </c>
      <c r="CL3" s="212" t="s">
        <v>492</v>
      </c>
      <c r="CM3" s="212" t="s">
        <v>478</v>
      </c>
      <c r="CW3" s="206"/>
      <c r="CX3" s="614" t="s">
        <v>681</v>
      </c>
      <c r="CY3" s="615"/>
      <c r="CZ3" s="232" t="s">
        <v>372</v>
      </c>
      <c r="DA3" s="232" t="s">
        <v>372</v>
      </c>
      <c r="DB3" s="233" t="s">
        <v>374</v>
      </c>
      <c r="DC3" s="233" t="str">
        <f>CX3</f>
        <v>[簡易法]　絶縁油</v>
      </c>
      <c r="DD3" s="212">
        <v>7</v>
      </c>
      <c r="DE3" s="232">
        <v>7</v>
      </c>
      <c r="DF3" s="232" t="str">
        <f>CI3</f>
        <v>[簡易法]　絶縁油</v>
      </c>
      <c r="DG3" s="232">
        <v>256</v>
      </c>
      <c r="ED3" s="208"/>
    </row>
    <row r="4" spans="1:134" s="206" customFormat="1" ht="18.75" customHeight="1">
      <c r="A4" s="363"/>
      <c r="B4" s="358" t="s">
        <v>582</v>
      </c>
      <c r="C4" s="358"/>
      <c r="D4" s="358"/>
      <c r="E4" s="359"/>
      <c r="F4" s="358"/>
      <c r="G4" s="360"/>
      <c r="H4" s="358"/>
      <c r="Y4" s="78" t="s">
        <v>670</v>
      </c>
      <c r="Z4" s="638" t="s">
        <v>776</v>
      </c>
      <c r="AA4" s="639"/>
      <c r="AB4" s="639"/>
      <c r="AC4" s="639"/>
      <c r="AD4" s="640"/>
      <c r="AQ4" s="204"/>
      <c r="AT4" s="204"/>
      <c r="AU4" s="204"/>
      <c r="AX4" s="204"/>
      <c r="BE4" s="208"/>
      <c r="BJ4" s="204" t="s">
        <v>366</v>
      </c>
      <c r="BK4" s="230" t="s">
        <v>677</v>
      </c>
      <c r="BL4" s="231"/>
      <c r="BM4" s="231" t="s">
        <v>255</v>
      </c>
      <c r="BN4" s="231">
        <v>3</v>
      </c>
      <c r="BO4" s="231" t="s">
        <v>465</v>
      </c>
      <c r="BP4" s="231"/>
      <c r="BQ4" s="222" t="s">
        <v>215</v>
      </c>
      <c r="BR4" s="231"/>
      <c r="BS4" s="231"/>
      <c r="BT4" s="231"/>
      <c r="BU4" s="212" t="s">
        <v>469</v>
      </c>
      <c r="BV4" s="223" t="s">
        <v>78</v>
      </c>
      <c r="BW4" s="223" t="s">
        <v>79</v>
      </c>
      <c r="BX4" s="223" t="s">
        <v>226</v>
      </c>
      <c r="BY4" s="223" t="s">
        <v>227</v>
      </c>
      <c r="BZ4" s="212" t="s">
        <v>39</v>
      </c>
      <c r="CA4" s="206" t="str">
        <f>IF(Z7="","",";"&amp;Z7)</f>
        <v>;JunyaSeki@eurofins.com</v>
      </c>
      <c r="CB4" s="224" t="s">
        <v>490</v>
      </c>
      <c r="CC4" s="212" t="s">
        <v>306</v>
      </c>
      <c r="CD4" s="212" t="s">
        <v>314</v>
      </c>
      <c r="CE4" s="212" t="s">
        <v>447</v>
      </c>
      <c r="CF4" s="212" t="s">
        <v>321</v>
      </c>
      <c r="CI4" s="212" t="str">
        <f>注文フォーム!CX4</f>
        <v>[低濃度ＰＣＢ第５版]紙くず等(含有)</v>
      </c>
      <c r="CJ4" s="212" t="s">
        <v>476</v>
      </c>
      <c r="CK4" s="212" t="s">
        <v>479</v>
      </c>
      <c r="CL4" s="212" t="s">
        <v>477</v>
      </c>
      <c r="CM4" s="212" t="s">
        <v>478</v>
      </c>
      <c r="CX4" s="634" t="s">
        <v>682</v>
      </c>
      <c r="CY4" s="635"/>
      <c r="CZ4" s="232" t="s">
        <v>372</v>
      </c>
      <c r="DA4" s="212" t="s">
        <v>373</v>
      </c>
      <c r="DB4" s="233" t="s">
        <v>374</v>
      </c>
      <c r="DC4" s="233" t="str">
        <f t="shared" ref="DC4:DC20" si="0">CX4</f>
        <v>[低濃度ＰＣＢ第５版]紙くず等(含有)</v>
      </c>
      <c r="DD4" s="212">
        <v>8</v>
      </c>
      <c r="DE4" s="212">
        <v>18</v>
      </c>
      <c r="DF4" s="232" t="str">
        <f t="shared" ref="DF4:DF16" si="1">CI4</f>
        <v>[低濃度ＰＣＢ第５版]紙くず等(含有)</v>
      </c>
      <c r="DG4" s="212">
        <v>294</v>
      </c>
      <c r="ED4" s="208"/>
    </row>
    <row r="5" spans="1:134" s="206" customFormat="1" ht="18.75" customHeight="1">
      <c r="A5" s="363"/>
      <c r="B5" s="358" t="s">
        <v>757</v>
      </c>
      <c r="C5" s="358"/>
      <c r="D5" s="358"/>
      <c r="E5" s="359"/>
      <c r="F5" s="358"/>
      <c r="G5" s="360"/>
      <c r="H5" s="358"/>
      <c r="Y5" s="229" t="s">
        <v>77</v>
      </c>
      <c r="Z5" s="641" t="s">
        <v>36</v>
      </c>
      <c r="AA5" s="642"/>
      <c r="AB5" s="642"/>
      <c r="AC5" s="642"/>
      <c r="AD5" s="643"/>
      <c r="AQ5" s="204"/>
      <c r="AT5" s="204"/>
      <c r="AU5" s="204"/>
      <c r="AX5" s="204"/>
      <c r="BE5" s="208"/>
      <c r="BK5" s="230" t="s">
        <v>678</v>
      </c>
      <c r="BL5" s="231"/>
      <c r="BM5" s="231"/>
      <c r="BN5" s="231">
        <v>4</v>
      </c>
      <c r="BO5" s="231" t="s">
        <v>402</v>
      </c>
      <c r="BP5" s="231"/>
      <c r="BQ5" s="222" t="s">
        <v>216</v>
      </c>
      <c r="BR5" s="231"/>
      <c r="BS5" s="231"/>
      <c r="BT5" s="231"/>
      <c r="BU5" s="212" t="s">
        <v>468</v>
      </c>
      <c r="BV5" s="223" t="s">
        <v>78</v>
      </c>
      <c r="BW5" s="223" t="s">
        <v>79</v>
      </c>
      <c r="BX5" s="223" t="s">
        <v>226</v>
      </c>
      <c r="BY5" s="223" t="s">
        <v>227</v>
      </c>
      <c r="BZ5" s="212" t="s">
        <v>40</v>
      </c>
      <c r="CA5" s="238" t="s">
        <v>214</v>
      </c>
      <c r="CB5" s="224" t="s">
        <v>491</v>
      </c>
      <c r="CC5" s="212" t="s">
        <v>307</v>
      </c>
      <c r="CD5" s="212" t="s">
        <v>315</v>
      </c>
      <c r="CE5" s="212" t="s">
        <v>481</v>
      </c>
      <c r="CF5" s="212" t="s">
        <v>322</v>
      </c>
      <c r="CI5" s="212" t="str">
        <f>注文フォーム!CX5</f>
        <v>[低濃度ＰＣＢ第５版]廃活性炭(含有)</v>
      </c>
      <c r="CJ5" s="212" t="s">
        <v>476</v>
      </c>
      <c r="CK5" s="212" t="s">
        <v>479</v>
      </c>
      <c r="CL5" s="212" t="s">
        <v>477</v>
      </c>
      <c r="CM5" s="212" t="s">
        <v>478</v>
      </c>
      <c r="CX5" s="634" t="s">
        <v>683</v>
      </c>
      <c r="CY5" s="635"/>
      <c r="CZ5" s="227" t="s">
        <v>498</v>
      </c>
      <c r="DA5" s="227" t="s">
        <v>498</v>
      </c>
      <c r="DB5" s="233" t="s">
        <v>374</v>
      </c>
      <c r="DC5" s="233" t="str">
        <f t="shared" si="0"/>
        <v>[低濃度ＰＣＢ第５版]廃活性炭(含有)</v>
      </c>
      <c r="DD5" s="212"/>
      <c r="DE5" s="212"/>
      <c r="DF5" s="232" t="str">
        <f t="shared" si="1"/>
        <v>[低濃度ＰＣＢ第５版]廃活性炭(含有)</v>
      </c>
      <c r="DG5" s="212">
        <v>294</v>
      </c>
    </row>
    <row r="6" spans="1:134" s="206" customFormat="1" ht="18.75" customHeight="1">
      <c r="A6" s="363"/>
      <c r="B6" s="358" t="s">
        <v>756</v>
      </c>
      <c r="C6" s="358"/>
      <c r="D6" s="358"/>
      <c r="E6" s="359"/>
      <c r="F6" s="358"/>
      <c r="G6" s="360"/>
      <c r="H6" s="358"/>
      <c r="Y6" s="229" t="s">
        <v>88</v>
      </c>
      <c r="Z6" s="644" t="s">
        <v>781</v>
      </c>
      <c r="AA6" s="645"/>
      <c r="AB6" s="645"/>
      <c r="AC6" s="645"/>
      <c r="AD6" s="646"/>
      <c r="AQ6" s="204"/>
      <c r="AT6" s="204"/>
      <c r="AU6" s="204"/>
      <c r="AX6" s="204"/>
      <c r="BE6" s="208"/>
      <c r="BK6" s="230" t="s">
        <v>679</v>
      </c>
      <c r="BL6" s="231"/>
      <c r="BM6" s="231"/>
      <c r="BN6" s="231">
        <v>5</v>
      </c>
      <c r="BO6" s="231"/>
      <c r="BP6" s="231"/>
      <c r="BQ6" s="231"/>
      <c r="BR6" s="231"/>
      <c r="BU6" s="212" t="s">
        <v>470</v>
      </c>
      <c r="BV6" s="223" t="s">
        <v>228</v>
      </c>
      <c r="BW6" s="223" t="s">
        <v>229</v>
      </c>
      <c r="BX6" s="223" t="s">
        <v>230</v>
      </c>
      <c r="BY6" s="223" t="s">
        <v>231</v>
      </c>
      <c r="BZ6" s="212" t="s">
        <v>86</v>
      </c>
      <c r="CA6" s="244" t="str">
        <f>"【試料送付】"&amp;D22&amp;"  "&amp;CA7&amp;"  "&amp;IF(D39="","",MONTH(D39)&amp;"/"&amp;DAY(D39)&amp;"着予定")</f>
        <v xml:space="preserve">【試料送付】  …の件  </v>
      </c>
      <c r="CC6" s="212" t="s">
        <v>308</v>
      </c>
      <c r="CD6" s="212" t="s">
        <v>313</v>
      </c>
      <c r="CE6" s="232" t="s">
        <v>317</v>
      </c>
      <c r="CF6" s="212" t="s">
        <v>323</v>
      </c>
      <c r="CI6" s="212" t="str">
        <f>注文フォーム!CX6</f>
        <v>[低濃度ＰＣＢ第５版]汚泥(含有)</v>
      </c>
      <c r="CJ6" s="212" t="s">
        <v>476</v>
      </c>
      <c r="CK6" s="212" t="s">
        <v>479</v>
      </c>
      <c r="CL6" s="212" t="s">
        <v>477</v>
      </c>
      <c r="CM6" s="212" t="s">
        <v>478</v>
      </c>
      <c r="CO6" s="206" t="str">
        <f>CI7</f>
        <v>[低濃度ＰＣＢ第５版]廃プラスチック類(表面拭き取り)</v>
      </c>
      <c r="CX6" s="634" t="s">
        <v>684</v>
      </c>
      <c r="CY6" s="635"/>
      <c r="CZ6" s="232" t="s">
        <v>372</v>
      </c>
      <c r="DA6" s="212" t="s">
        <v>370</v>
      </c>
      <c r="DB6" s="233" t="s">
        <v>374</v>
      </c>
      <c r="DC6" s="233" t="str">
        <f t="shared" si="0"/>
        <v>[低濃度ＰＣＢ第５版]汚泥(含有)</v>
      </c>
      <c r="DD6" s="212">
        <v>9</v>
      </c>
      <c r="DE6" s="212">
        <v>19</v>
      </c>
      <c r="DF6" s="232" t="str">
        <f t="shared" si="1"/>
        <v>[低濃度ＰＣＢ第５版]汚泥(含有)</v>
      </c>
      <c r="DG6" s="212">
        <v>294</v>
      </c>
    </row>
    <row r="7" spans="1:134" s="206" customFormat="1" ht="18.75" customHeight="1">
      <c r="A7" s="363"/>
      <c r="B7" s="357" t="s">
        <v>755</v>
      </c>
      <c r="C7" s="357"/>
      <c r="D7" s="358"/>
      <c r="E7" s="359"/>
      <c r="F7" s="358"/>
      <c r="G7" s="360"/>
      <c r="H7" s="358"/>
      <c r="Y7" s="229" t="s">
        <v>90</v>
      </c>
      <c r="Z7" s="647" t="s">
        <v>782</v>
      </c>
      <c r="AA7" s="648"/>
      <c r="AB7" s="648"/>
      <c r="AC7" s="648"/>
      <c r="AD7" s="649"/>
      <c r="AQ7" s="204"/>
      <c r="AT7" s="204"/>
      <c r="AU7" s="204"/>
      <c r="AX7" s="204"/>
      <c r="BE7" s="208"/>
      <c r="BK7" s="230"/>
      <c r="BM7" s="231"/>
      <c r="BO7" s="231"/>
      <c r="BQ7" s="231"/>
      <c r="BR7" s="221"/>
      <c r="BU7" s="212" t="s">
        <v>471</v>
      </c>
      <c r="BV7" s="223" t="s">
        <v>80</v>
      </c>
      <c r="BW7" s="223" t="s">
        <v>81</v>
      </c>
      <c r="BX7" s="223" t="s">
        <v>232</v>
      </c>
      <c r="BY7" s="223" t="s">
        <v>233</v>
      </c>
      <c r="BZ7" s="212" t="s">
        <v>41</v>
      </c>
      <c r="CA7" s="206" t="str">
        <f>LEFT(D34,10)&amp;"…の件"</f>
        <v>…の件</v>
      </c>
      <c r="CC7" s="212" t="s">
        <v>309</v>
      </c>
      <c r="CD7" s="212"/>
      <c r="CE7" s="212"/>
      <c r="CF7" s="212" t="s">
        <v>324</v>
      </c>
      <c r="CI7" s="212" t="str">
        <f>注文フォーム!CX7</f>
        <v>[低濃度ＰＣＢ第５版]廃プラスチック類(表面拭き取り)</v>
      </c>
      <c r="CJ7" s="212" t="s">
        <v>361</v>
      </c>
      <c r="CK7" s="212" t="s">
        <v>361</v>
      </c>
      <c r="CL7" s="212" t="s">
        <v>361</v>
      </c>
      <c r="CM7" s="212" t="s">
        <v>361</v>
      </c>
      <c r="CO7" s="206" t="str">
        <f>CI8</f>
        <v>[低濃度ＰＣＢ法５版]金属くず(表面拭き取り)</v>
      </c>
      <c r="CX7" s="634" t="s">
        <v>685</v>
      </c>
      <c r="CY7" s="635"/>
      <c r="CZ7" s="227" t="s">
        <v>499</v>
      </c>
      <c r="DA7" s="212" t="s">
        <v>398</v>
      </c>
      <c r="DB7" s="233" t="s">
        <v>374</v>
      </c>
      <c r="DC7" s="233" t="str">
        <f t="shared" si="0"/>
        <v>[低濃度ＰＣＢ第５版]廃プラスチック類(表面拭き取り)</v>
      </c>
      <c r="DD7" s="212"/>
      <c r="DE7" s="212">
        <v>20</v>
      </c>
      <c r="DF7" s="232" t="str">
        <f t="shared" si="1"/>
        <v>[低濃度ＰＣＢ第５版]廃プラスチック類(表面拭き取り)</v>
      </c>
      <c r="DG7" s="212">
        <v>294</v>
      </c>
    </row>
    <row r="8" spans="1:134" s="206" customFormat="1" ht="18.75" customHeight="1">
      <c r="A8" s="363"/>
      <c r="B8" s="357" t="s">
        <v>760</v>
      </c>
      <c r="C8" s="357"/>
      <c r="D8" s="358"/>
      <c r="E8" s="359"/>
      <c r="F8" s="358"/>
      <c r="G8" s="360"/>
      <c r="H8" s="358"/>
      <c r="Y8" s="243" t="s">
        <v>87</v>
      </c>
      <c r="Z8" s="650" t="str">
        <f>IFERROR(VLOOKUP($Z$5,$BU$3:$BY$12,2,0),"未選択")</f>
        <v>045-780-3851</v>
      </c>
      <c r="AA8" s="650"/>
      <c r="AB8" s="650"/>
      <c r="AC8" s="650"/>
      <c r="AD8" s="650"/>
      <c r="AQ8" s="204"/>
      <c r="AT8" s="204"/>
      <c r="AU8" s="204"/>
      <c r="AX8" s="204"/>
      <c r="BE8" s="208"/>
      <c r="BK8" s="230"/>
      <c r="BM8" s="231"/>
      <c r="BO8" s="231"/>
      <c r="BQ8" s="231"/>
      <c r="BR8" s="221"/>
      <c r="BU8" s="212" t="s">
        <v>770</v>
      </c>
      <c r="BV8" s="223" t="s">
        <v>82</v>
      </c>
      <c r="BW8" s="223" t="s">
        <v>771</v>
      </c>
      <c r="BX8" s="223" t="s">
        <v>234</v>
      </c>
      <c r="BY8" s="223" t="s">
        <v>235</v>
      </c>
      <c r="BZ8" s="212" t="s">
        <v>37</v>
      </c>
      <c r="CC8" s="212" t="s">
        <v>310</v>
      </c>
      <c r="CD8" s="212"/>
      <c r="CE8" s="212"/>
      <c r="CF8" s="212" t="s">
        <v>325</v>
      </c>
      <c r="CI8" s="212" t="str">
        <f>注文フォーム!CX8</f>
        <v>[低濃度ＰＣＢ法５版]金属くず(表面拭き取り)</v>
      </c>
      <c r="CJ8" s="212" t="s">
        <v>361</v>
      </c>
      <c r="CK8" s="212" t="s">
        <v>361</v>
      </c>
      <c r="CL8" s="212" t="s">
        <v>361</v>
      </c>
      <c r="CM8" s="212" t="s">
        <v>361</v>
      </c>
      <c r="CO8" s="206" t="str">
        <f>CI15</f>
        <v>[厚生省告示192号別表第3]第2(拭き取り)</v>
      </c>
      <c r="CX8" s="634" t="s">
        <v>686</v>
      </c>
      <c r="CY8" s="635"/>
      <c r="CZ8" s="227" t="s">
        <v>499</v>
      </c>
      <c r="DA8" s="212" t="s">
        <v>398</v>
      </c>
      <c r="DB8" s="233" t="s">
        <v>374</v>
      </c>
      <c r="DC8" s="233" t="str">
        <f t="shared" si="0"/>
        <v>[低濃度ＰＣＢ法５版]金属くず(表面拭き取り)</v>
      </c>
      <c r="DD8" s="212"/>
      <c r="DE8" s="212">
        <v>21</v>
      </c>
      <c r="DF8" s="232" t="str">
        <f t="shared" si="1"/>
        <v>[低濃度ＰＣＢ法５版]金属くず(表面拭き取り)</v>
      </c>
      <c r="DG8" s="212">
        <v>294</v>
      </c>
    </row>
    <row r="9" spans="1:134" s="206" customFormat="1" ht="18.75" customHeight="1">
      <c r="A9" s="363"/>
      <c r="B9" s="357" t="s">
        <v>754</v>
      </c>
      <c r="C9" s="358"/>
      <c r="D9" s="261"/>
      <c r="E9" s="359"/>
      <c r="F9" s="358"/>
      <c r="G9" s="360"/>
      <c r="H9" s="358"/>
      <c r="Y9" s="243" t="s">
        <v>89</v>
      </c>
      <c r="Z9" s="650" t="str">
        <f>IFERROR(VLOOKUP($Z$5,$BU$3:$BY$12,4,0),"未選択")</f>
        <v>045-780-3849</v>
      </c>
      <c r="AA9" s="650"/>
      <c r="AB9" s="650"/>
      <c r="AC9" s="650"/>
      <c r="AD9" s="650"/>
      <c r="AQ9" s="204"/>
      <c r="AT9" s="204"/>
      <c r="AU9" s="204"/>
      <c r="AX9" s="204"/>
      <c r="BE9" s="208"/>
      <c r="BK9" s="230"/>
      <c r="BU9" s="212" t="s">
        <v>772</v>
      </c>
      <c r="BV9" s="223" t="s">
        <v>83</v>
      </c>
      <c r="BW9" s="223" t="s">
        <v>84</v>
      </c>
      <c r="BX9" s="223" t="s">
        <v>236</v>
      </c>
      <c r="BY9" s="223" t="s">
        <v>237</v>
      </c>
      <c r="BZ9" s="212" t="s">
        <v>38</v>
      </c>
      <c r="CC9" s="212" t="s">
        <v>311</v>
      </c>
      <c r="CD9" s="212"/>
      <c r="CE9" s="212"/>
      <c r="CF9" s="212" t="s">
        <v>326</v>
      </c>
      <c r="CI9" s="212" t="str">
        <f>注文フォーム!CX9</f>
        <v>[低濃度ＰＣＢ第５版]金属くず(表面抽出)</v>
      </c>
      <c r="CJ9" s="212" t="s">
        <v>361</v>
      </c>
      <c r="CK9" s="212" t="s">
        <v>361</v>
      </c>
      <c r="CL9" s="212" t="s">
        <v>361</v>
      </c>
      <c r="CM9" s="212" t="s">
        <v>361</v>
      </c>
      <c r="CX9" s="634" t="s">
        <v>687</v>
      </c>
      <c r="CY9" s="635"/>
      <c r="CZ9" s="227" t="s">
        <v>499</v>
      </c>
      <c r="DA9" s="212" t="s">
        <v>370</v>
      </c>
      <c r="DB9" s="233" t="s">
        <v>374</v>
      </c>
      <c r="DC9" s="233" t="str">
        <f t="shared" si="0"/>
        <v>[低濃度ＰＣＢ第５版]金属くず(表面抽出)</v>
      </c>
      <c r="DD9" s="212"/>
      <c r="DE9" s="212">
        <v>22</v>
      </c>
      <c r="DF9" s="232" t="str">
        <f t="shared" si="1"/>
        <v>[低濃度ＰＣＢ第５版]金属くず(表面抽出)</v>
      </c>
      <c r="DG9" s="212">
        <v>294</v>
      </c>
    </row>
    <row r="10" spans="1:134" s="206" customFormat="1" ht="18.75" customHeight="1">
      <c r="A10" s="363"/>
      <c r="B10" s="358" t="s">
        <v>753</v>
      </c>
      <c r="C10" s="357"/>
      <c r="D10" s="216"/>
      <c r="E10" s="359"/>
      <c r="F10" s="358"/>
      <c r="G10" s="360"/>
      <c r="H10" s="357"/>
      <c r="Y10" s="249" t="s">
        <v>91</v>
      </c>
      <c r="Z10" s="650" t="str">
        <f>IFERROR(VLOOKUP($Z$5,$BU$3:$BY$12,5,0),"未選択")</f>
        <v>jp01-info-yokohama@eurofins.com</v>
      </c>
      <c r="AA10" s="650"/>
      <c r="AB10" s="650"/>
      <c r="AC10" s="650"/>
      <c r="AD10" s="650"/>
      <c r="AQ10" s="204"/>
      <c r="AT10" s="204"/>
      <c r="AU10" s="204"/>
      <c r="AX10" s="204"/>
      <c r="BE10" s="208"/>
      <c r="BK10" s="217"/>
      <c r="BU10" s="212" t="s">
        <v>761</v>
      </c>
      <c r="BV10" s="223" t="s">
        <v>762</v>
      </c>
      <c r="BW10" s="223" t="s">
        <v>763</v>
      </c>
      <c r="BX10" s="223" t="s">
        <v>764</v>
      </c>
      <c r="BY10" s="223" t="s">
        <v>233</v>
      </c>
      <c r="BZ10" s="212" t="s">
        <v>769</v>
      </c>
      <c r="CC10" s="212" t="s">
        <v>312</v>
      </c>
      <c r="CD10" s="212"/>
      <c r="CE10" s="212"/>
      <c r="CF10" s="212" t="s">
        <v>327</v>
      </c>
      <c r="CI10" s="212" t="str">
        <f>注文フォーム!CX10</f>
        <v>[低濃度ＰＣＢ第５版]コンクリートくず</v>
      </c>
      <c r="CJ10" s="212" t="s">
        <v>476</v>
      </c>
      <c r="CK10" s="212" t="s">
        <v>479</v>
      </c>
      <c r="CL10" s="212" t="s">
        <v>477</v>
      </c>
      <c r="CM10" s="212" t="s">
        <v>478</v>
      </c>
      <c r="CX10" s="634" t="s">
        <v>688</v>
      </c>
      <c r="CY10" s="635"/>
      <c r="CZ10" s="227" t="s">
        <v>499</v>
      </c>
      <c r="DA10" s="212" t="s">
        <v>370</v>
      </c>
      <c r="DB10" s="233" t="s">
        <v>374</v>
      </c>
      <c r="DC10" s="233" t="str">
        <f t="shared" si="0"/>
        <v>[低濃度ＰＣＢ第５版]コンクリートくず</v>
      </c>
      <c r="DD10" s="212"/>
      <c r="DE10" s="212">
        <v>23</v>
      </c>
      <c r="DF10" s="232" t="str">
        <f t="shared" si="1"/>
        <v>[低濃度ＰＣＢ第５版]コンクリートくず</v>
      </c>
      <c r="DG10" s="212">
        <v>294</v>
      </c>
    </row>
    <row r="11" spans="1:134" s="206" customFormat="1" ht="18.75" customHeight="1">
      <c r="A11" s="363"/>
      <c r="B11" s="357" t="s">
        <v>752</v>
      </c>
      <c r="C11" s="357"/>
      <c r="D11" s="216"/>
      <c r="E11" s="359"/>
      <c r="F11" s="357"/>
      <c r="G11" s="362"/>
      <c r="H11" s="357"/>
      <c r="Y11" s="251" t="s">
        <v>238</v>
      </c>
      <c r="Z11" s="650" t="str">
        <f>IFERROR(VLOOKUP($Z$5,$BU$3:$BY$12,3,0),"未選択")</f>
        <v>jp01-info-yokohama@eurofins.com</v>
      </c>
      <c r="AA11" s="650"/>
      <c r="AB11" s="650"/>
      <c r="AC11" s="650"/>
      <c r="AD11" s="650"/>
      <c r="AQ11" s="204"/>
      <c r="AT11" s="204"/>
      <c r="AU11" s="204"/>
      <c r="AX11" s="204"/>
      <c r="BE11" s="208"/>
      <c r="BK11" s="217"/>
      <c r="BS11" s="231"/>
      <c r="BU11" s="212" t="s">
        <v>776</v>
      </c>
      <c r="BV11" s="223" t="s">
        <v>777</v>
      </c>
      <c r="BW11" s="223" t="s">
        <v>778</v>
      </c>
      <c r="BX11" s="223" t="s">
        <v>779</v>
      </c>
      <c r="BY11" s="223" t="s">
        <v>224</v>
      </c>
      <c r="BZ11" s="212" t="s">
        <v>776</v>
      </c>
      <c r="CC11" s="212" t="s">
        <v>313</v>
      </c>
      <c r="CD11" s="212"/>
      <c r="CE11" s="212"/>
      <c r="CF11" s="212" t="s">
        <v>328</v>
      </c>
      <c r="CI11" s="212" t="str">
        <f>注文フォーム!CX11</f>
        <v>[低濃度ＰＣＢ第５版]塗膜くず(含有)</v>
      </c>
      <c r="CJ11" s="212" t="s">
        <v>476</v>
      </c>
      <c r="CK11" s="212" t="s">
        <v>479</v>
      </c>
      <c r="CL11" s="212" t="s">
        <v>477</v>
      </c>
      <c r="CM11" s="212" t="s">
        <v>478</v>
      </c>
      <c r="CO11" s="206" t="str">
        <f>CI11</f>
        <v>[低濃度ＰＣＢ第５版]塗膜くず(含有)</v>
      </c>
      <c r="CP11" s="206" t="s">
        <v>618</v>
      </c>
      <c r="CQ11" s="206" t="s">
        <v>619</v>
      </c>
      <c r="CR11" s="206" t="s">
        <v>714</v>
      </c>
      <c r="CS11" s="256"/>
      <c r="CU11" s="256"/>
      <c r="CV11" s="256"/>
      <c r="CX11" s="654" t="s">
        <v>690</v>
      </c>
      <c r="CY11" s="257" t="s">
        <v>570</v>
      </c>
      <c r="CZ11" s="657" t="s">
        <v>375</v>
      </c>
      <c r="DA11" s="657" t="s">
        <v>370</v>
      </c>
      <c r="DB11" s="653" t="s">
        <v>374</v>
      </c>
      <c r="DC11" s="233" t="str">
        <f>$CX$11&amp;CY11</f>
        <v>[低濃度ＰＣＢ第５版]塗膜くず(含有)方法指定なし(※1)</v>
      </c>
      <c r="DD11" s="212">
        <v>10</v>
      </c>
      <c r="DE11" s="212">
        <v>24</v>
      </c>
      <c r="DF11" s="232" t="str">
        <f t="shared" si="1"/>
        <v>[低濃度ＰＣＢ第５版]塗膜くず(含有)</v>
      </c>
      <c r="DG11" s="212">
        <v>294</v>
      </c>
    </row>
    <row r="12" spans="1:134" s="206" customFormat="1" ht="18.75" customHeight="1">
      <c r="A12" s="363"/>
      <c r="B12" s="357" t="s">
        <v>751</v>
      </c>
      <c r="C12" s="357"/>
      <c r="D12" s="216"/>
      <c r="E12" s="359"/>
      <c r="F12" s="357"/>
      <c r="H12" s="357"/>
      <c r="AQ12" s="204"/>
      <c r="AT12" s="204"/>
      <c r="AU12" s="204"/>
      <c r="AX12" s="204"/>
      <c r="BE12" s="208"/>
      <c r="BK12" s="217"/>
      <c r="BP12" s="231"/>
      <c r="BR12" s="231"/>
      <c r="BS12" s="231"/>
      <c r="BU12" s="212" t="s">
        <v>36</v>
      </c>
      <c r="BV12" s="223" t="s">
        <v>223</v>
      </c>
      <c r="BW12" s="223" t="s">
        <v>224</v>
      </c>
      <c r="BX12" s="223" t="s">
        <v>225</v>
      </c>
      <c r="BY12" s="223" t="s">
        <v>224</v>
      </c>
      <c r="BZ12" s="212" t="s">
        <v>36</v>
      </c>
      <c r="CC12" s="212"/>
      <c r="CD12" s="212"/>
      <c r="CE12" s="212"/>
      <c r="CF12" s="212" t="s">
        <v>329</v>
      </c>
      <c r="CI12" s="232" t="str">
        <f>注文フォーム!CX14</f>
        <v>[低濃度ＰＣＢ第５版]廃感圧紙(含有)</v>
      </c>
      <c r="CJ12" s="212" t="s">
        <v>476</v>
      </c>
      <c r="CK12" s="212" t="s">
        <v>479</v>
      </c>
      <c r="CL12" s="212" t="s">
        <v>477</v>
      </c>
      <c r="CM12" s="212" t="s">
        <v>478</v>
      </c>
      <c r="CO12" s="206" t="str">
        <f>CO11</f>
        <v>[低濃度ＰＣＢ第５版]塗膜くず(含有)</v>
      </c>
      <c r="CP12" s="206" t="s">
        <v>621</v>
      </c>
      <c r="CQ12" s="206" t="s">
        <v>622</v>
      </c>
      <c r="CR12" s="206" t="s">
        <v>714</v>
      </c>
      <c r="CX12" s="655"/>
      <c r="CY12" s="257" t="s">
        <v>571</v>
      </c>
      <c r="CZ12" s="658"/>
      <c r="DA12" s="658"/>
      <c r="DB12" s="653"/>
      <c r="DC12" s="233" t="str">
        <f>$CX$11&amp;CY12</f>
        <v>[低濃度ＰＣＢ第５版]塗膜くず(含有)HRMS法(※2)</v>
      </c>
      <c r="DD12" s="212">
        <v>11</v>
      </c>
      <c r="DE12" s="212">
        <v>25</v>
      </c>
      <c r="DF12" s="232" t="str">
        <f t="shared" si="1"/>
        <v>[低濃度ＰＣＢ第５版]廃感圧紙(含有)</v>
      </c>
      <c r="DG12" s="212">
        <v>294</v>
      </c>
    </row>
    <row r="13" spans="1:134" s="206" customFormat="1" ht="18.75" customHeight="1">
      <c r="A13" s="363"/>
      <c r="B13" s="357" t="s">
        <v>750</v>
      </c>
      <c r="C13" s="358"/>
      <c r="D13" s="216"/>
      <c r="F13" s="217"/>
      <c r="AQ13" s="204"/>
      <c r="AT13" s="204"/>
      <c r="AU13" s="204"/>
      <c r="AX13" s="204"/>
      <c r="BE13" s="208"/>
      <c r="BK13" s="217"/>
      <c r="BO13" s="231"/>
      <c r="BP13" s="231"/>
      <c r="BQ13" s="231"/>
      <c r="BR13" s="231"/>
      <c r="BS13" s="231"/>
      <c r="BU13" s="231"/>
      <c r="BV13" s="231"/>
      <c r="CC13" s="212"/>
      <c r="CD13" s="212"/>
      <c r="CE13" s="212"/>
      <c r="CF13" s="212" t="s">
        <v>330</v>
      </c>
      <c r="CI13" s="232" t="str">
        <f>注文フォーム!CX15</f>
        <v>[低濃度ＰＣＢ第５版]廃シーリング材(含有)</v>
      </c>
      <c r="CJ13" s="212" t="s">
        <v>476</v>
      </c>
      <c r="CK13" s="212" t="s">
        <v>479</v>
      </c>
      <c r="CL13" s="212" t="s">
        <v>477</v>
      </c>
      <c r="CM13" s="212" t="s">
        <v>478</v>
      </c>
      <c r="CO13" s="206" t="str">
        <f>CO11</f>
        <v>[低濃度ＰＣＢ第５版]塗膜くず(含有)</v>
      </c>
      <c r="CP13" s="261" t="s">
        <v>631</v>
      </c>
      <c r="CQ13" s="261" t="s">
        <v>643</v>
      </c>
      <c r="CR13" s="206" t="s">
        <v>632</v>
      </c>
      <c r="CS13" s="206" t="s">
        <v>715</v>
      </c>
      <c r="CX13" s="656"/>
      <c r="CY13" s="257" t="s">
        <v>508</v>
      </c>
      <c r="CZ13" s="659"/>
      <c r="DA13" s="659"/>
      <c r="DB13" s="653"/>
      <c r="DC13" s="233" t="str">
        <f>$CX$11&amp;CY13</f>
        <v>[低濃度ＰＣＢ第５版]塗膜くず(含有)HRMS法 (DMSO処理)(※3)</v>
      </c>
      <c r="DD13" s="212">
        <v>12</v>
      </c>
      <c r="DE13" s="212">
        <v>26</v>
      </c>
      <c r="DF13" s="232" t="str">
        <f t="shared" si="1"/>
        <v>[低濃度ＰＣＢ第５版]廃シーリング材(含有)</v>
      </c>
      <c r="DG13" s="212">
        <v>294</v>
      </c>
    </row>
    <row r="14" spans="1:134" s="206" customFormat="1" ht="18.75" customHeight="1">
      <c r="A14" s="363"/>
      <c r="B14" s="358" t="s">
        <v>758</v>
      </c>
      <c r="C14" s="361"/>
      <c r="D14" s="216"/>
      <c r="F14" s="217"/>
      <c r="AQ14" s="204"/>
      <c r="AT14" s="204"/>
      <c r="AU14" s="204"/>
      <c r="AX14" s="204"/>
      <c r="BE14" s="208"/>
      <c r="BK14" s="217"/>
      <c r="BO14" s="231"/>
      <c r="BP14" s="231"/>
      <c r="BQ14" s="231"/>
      <c r="BR14" s="231"/>
      <c r="BS14" s="231"/>
      <c r="BU14" s="231"/>
      <c r="BV14" s="231"/>
      <c r="CC14" s="212"/>
      <c r="CD14" s="212"/>
      <c r="CE14" s="212"/>
      <c r="CF14" s="212" t="s">
        <v>331</v>
      </c>
      <c r="CI14" s="232" t="str">
        <f>注文フォーム!CX16</f>
        <v>[厚生省告示192号別表第3]第1(洗浄液)</v>
      </c>
      <c r="CJ14" s="212" t="s">
        <v>476</v>
      </c>
      <c r="CK14" s="212" t="s">
        <v>479</v>
      </c>
      <c r="CL14" s="212" t="s">
        <v>477</v>
      </c>
      <c r="CM14" s="212" t="s">
        <v>478</v>
      </c>
      <c r="CX14" s="634" t="s">
        <v>691</v>
      </c>
      <c r="CY14" s="635"/>
      <c r="CZ14" s="212" t="s">
        <v>404</v>
      </c>
      <c r="DA14" s="212" t="s">
        <v>370</v>
      </c>
      <c r="DB14" s="233" t="s">
        <v>374</v>
      </c>
      <c r="DC14" s="233" t="str">
        <f t="shared" si="0"/>
        <v>[低濃度ＰＣＢ第５版]廃感圧紙(含有)</v>
      </c>
      <c r="DD14" s="212">
        <v>13</v>
      </c>
      <c r="DE14" s="212">
        <v>27</v>
      </c>
      <c r="DF14" s="232" t="str">
        <f t="shared" si="1"/>
        <v>[厚生省告示192号別表第3]第1(洗浄液)</v>
      </c>
      <c r="DG14" s="212">
        <v>257</v>
      </c>
    </row>
    <row r="15" spans="1:134" s="206" customFormat="1" ht="18.75" customHeight="1">
      <c r="A15" s="363"/>
      <c r="B15" s="361" t="s">
        <v>749</v>
      </c>
      <c r="C15" s="361"/>
      <c r="D15" s="216"/>
      <c r="F15" s="217"/>
      <c r="AQ15" s="204"/>
      <c r="AT15" s="204"/>
      <c r="AU15" s="204"/>
      <c r="AX15" s="204"/>
      <c r="BE15" s="208"/>
      <c r="BK15" s="217"/>
      <c r="BO15" s="231"/>
      <c r="BP15" s="231"/>
      <c r="BQ15" s="231"/>
      <c r="BR15" s="231"/>
      <c r="BS15" s="231"/>
      <c r="BU15" s="231"/>
      <c r="BV15" s="231"/>
      <c r="CC15" s="212"/>
      <c r="CD15" s="212"/>
      <c r="CE15" s="212"/>
      <c r="CF15" s="212" t="s">
        <v>332</v>
      </c>
      <c r="CI15" s="232" t="str">
        <f>注文フォーム!CX17</f>
        <v>[厚生省告示192号別表第3]第2(拭き取り)</v>
      </c>
      <c r="CJ15" s="212" t="s">
        <v>361</v>
      </c>
      <c r="CK15" s="212" t="s">
        <v>361</v>
      </c>
      <c r="CL15" s="212" t="s">
        <v>361</v>
      </c>
      <c r="CM15" s="212" t="s">
        <v>361</v>
      </c>
      <c r="CX15" s="634" t="s">
        <v>692</v>
      </c>
      <c r="CY15" s="635"/>
      <c r="CZ15" s="212" t="s">
        <v>404</v>
      </c>
      <c r="DA15" s="212" t="s">
        <v>370</v>
      </c>
      <c r="DB15" s="233" t="s">
        <v>374</v>
      </c>
      <c r="DC15" s="233" t="str">
        <f t="shared" si="0"/>
        <v>[低濃度ＰＣＢ第５版]廃シーリング材(含有)</v>
      </c>
      <c r="DD15" s="212">
        <v>14</v>
      </c>
      <c r="DE15" s="212">
        <v>28</v>
      </c>
      <c r="DF15" s="232" t="str">
        <f t="shared" si="1"/>
        <v>[厚生省告示192号別表第3]第2(拭き取り)</v>
      </c>
      <c r="DG15" s="212">
        <v>257</v>
      </c>
    </row>
    <row r="16" spans="1:134" s="206" customFormat="1" ht="18.75" customHeight="1">
      <c r="A16" s="363"/>
      <c r="B16" s="361" t="s">
        <v>748</v>
      </c>
      <c r="C16" s="361"/>
      <c r="D16" s="216"/>
      <c r="F16" s="217"/>
      <c r="AQ16" s="204"/>
      <c r="AT16" s="204"/>
      <c r="AU16" s="204"/>
      <c r="AX16" s="204"/>
      <c r="BE16" s="208"/>
      <c r="BK16" s="217"/>
      <c r="BO16" s="231"/>
      <c r="BP16" s="231"/>
      <c r="BQ16" s="231"/>
      <c r="BR16" s="231"/>
      <c r="BS16" s="231"/>
      <c r="BU16" s="231"/>
      <c r="BV16" s="231"/>
      <c r="CC16" s="212"/>
      <c r="CD16" s="212"/>
      <c r="CE16" s="212"/>
      <c r="CF16" s="212" t="s">
        <v>333</v>
      </c>
      <c r="CI16" s="232" t="str">
        <f>注文フォーム!CX18</f>
        <v>[厚生省告示192号別表第3]第3(部材採取)</v>
      </c>
      <c r="CJ16" s="212" t="s">
        <v>476</v>
      </c>
      <c r="CK16" s="212" t="s">
        <v>479</v>
      </c>
      <c r="CL16" s="212" t="s">
        <v>477</v>
      </c>
      <c r="CM16" s="212" t="s">
        <v>478</v>
      </c>
      <c r="CX16" s="634" t="s">
        <v>693</v>
      </c>
      <c r="CY16" s="635"/>
      <c r="CZ16" s="212" t="s">
        <v>572</v>
      </c>
      <c r="DA16" s="227" t="s">
        <v>500</v>
      </c>
      <c r="DB16" s="233" t="s">
        <v>374</v>
      </c>
      <c r="DC16" s="233" t="str">
        <f t="shared" si="0"/>
        <v>[厚生省告示192号別表第3]第1(洗浄液)</v>
      </c>
      <c r="DD16" s="212">
        <v>15</v>
      </c>
      <c r="DE16" s="212"/>
      <c r="DF16" s="232" t="str">
        <f t="shared" si="1"/>
        <v>[厚生省告示192号別表第3]第3(部材採取)</v>
      </c>
      <c r="DG16" s="212">
        <v>257</v>
      </c>
    </row>
    <row r="17" spans="1:111" s="206" customFormat="1" ht="18.75" customHeight="1">
      <c r="A17" s="363"/>
      <c r="B17" s="361" t="s">
        <v>747</v>
      </c>
      <c r="C17" s="361"/>
      <c r="D17" s="216"/>
      <c r="F17" s="217"/>
      <c r="AQ17" s="204"/>
      <c r="AT17" s="204"/>
      <c r="AU17" s="204"/>
      <c r="AX17" s="204"/>
      <c r="BE17" s="208"/>
      <c r="BK17" s="217"/>
      <c r="BO17" s="231"/>
      <c r="BP17" s="231"/>
      <c r="BQ17" s="231"/>
      <c r="BR17" s="231"/>
      <c r="BS17" s="231"/>
      <c r="BU17" s="231"/>
      <c r="BV17" s="231"/>
      <c r="CC17" s="212"/>
      <c r="CD17" s="212"/>
      <c r="CE17" s="212"/>
      <c r="CF17" s="212" t="s">
        <v>334</v>
      </c>
      <c r="CI17" s="232" t="str">
        <f>注文フォーム!CX19</f>
        <v>[JIS K 5674］塗膜くず　鉛・クロム（PCB分析不要）</v>
      </c>
      <c r="CJ17" s="212" t="s">
        <v>361</v>
      </c>
      <c r="CK17" s="212" t="s">
        <v>361</v>
      </c>
      <c r="CL17" s="212" t="s">
        <v>361</v>
      </c>
      <c r="CM17" s="212" t="s">
        <v>361</v>
      </c>
      <c r="CX17" s="634" t="s">
        <v>694</v>
      </c>
      <c r="CY17" s="635"/>
      <c r="CZ17" s="212" t="s">
        <v>573</v>
      </c>
      <c r="DA17" s="227" t="s">
        <v>500</v>
      </c>
      <c r="DB17" s="233" t="s">
        <v>374</v>
      </c>
      <c r="DC17" s="233" t="str">
        <f t="shared" si="0"/>
        <v>[厚生省告示192号別表第3]第2(拭き取り)</v>
      </c>
      <c r="DD17" s="212">
        <v>16</v>
      </c>
      <c r="DE17" s="212"/>
      <c r="DF17" s="232" t="str">
        <f>CI18</f>
        <v>その他(備考欄に入力ください）</v>
      </c>
      <c r="DG17" s="212"/>
    </row>
    <row r="18" spans="1:111" s="206" customFormat="1" ht="18.75" customHeight="1" thickBot="1">
      <c r="A18" s="363"/>
      <c r="B18" s="361"/>
      <c r="C18" s="361"/>
      <c r="D18" s="216"/>
      <c r="F18" s="217"/>
      <c r="AQ18" s="204"/>
      <c r="AT18" s="204"/>
      <c r="AU18" s="204"/>
      <c r="AX18" s="204"/>
      <c r="BE18" s="208"/>
      <c r="BK18" s="217"/>
      <c r="BO18" s="231"/>
      <c r="BP18" s="231"/>
      <c r="BQ18" s="231"/>
      <c r="BR18" s="231"/>
      <c r="BS18" s="231"/>
      <c r="BU18" s="231"/>
      <c r="BV18" s="231"/>
      <c r="CC18" s="212"/>
      <c r="CD18" s="212"/>
      <c r="CE18" s="212"/>
      <c r="CF18" s="212" t="s">
        <v>335</v>
      </c>
      <c r="CI18" s="232" t="str">
        <f>注文フォーム!CX20</f>
        <v>その他(備考欄に入力ください）</v>
      </c>
      <c r="CJ18" s="212" t="s">
        <v>361</v>
      </c>
      <c r="CK18" s="212" t="s">
        <v>361</v>
      </c>
      <c r="CL18" s="212" t="s">
        <v>361</v>
      </c>
      <c r="CM18" s="212" t="s">
        <v>361</v>
      </c>
      <c r="CX18" s="634" t="s">
        <v>695</v>
      </c>
      <c r="CY18" s="635"/>
      <c r="CZ18" s="212" t="s">
        <v>371</v>
      </c>
      <c r="DA18" s="227" t="s">
        <v>500</v>
      </c>
      <c r="DB18" s="233" t="s">
        <v>374</v>
      </c>
      <c r="DC18" s="233" t="str">
        <f t="shared" si="0"/>
        <v>[厚生省告示192号別表第3]第3(部材採取)</v>
      </c>
      <c r="DD18" s="212">
        <v>17</v>
      </c>
      <c r="DE18" s="212"/>
      <c r="DF18" s="204">
        <f>CI19</f>
        <v>0</v>
      </c>
      <c r="DG18" s="253"/>
    </row>
    <row r="19" spans="1:111" s="206" customFormat="1" ht="32.25" customHeight="1" thickBot="1">
      <c r="A19" s="363"/>
      <c r="B19" s="356" t="s">
        <v>664</v>
      </c>
      <c r="C19" s="519" t="s">
        <v>585</v>
      </c>
      <c r="D19" s="518"/>
      <c r="F19" s="217"/>
      <c r="AQ19" s="204"/>
      <c r="AT19" s="204"/>
      <c r="AU19" s="204"/>
      <c r="AX19" s="204"/>
      <c r="BE19" s="208"/>
      <c r="BK19" s="217"/>
      <c r="BO19" s="231"/>
      <c r="BP19" s="231"/>
      <c r="BQ19" s="231"/>
      <c r="BR19" s="231"/>
      <c r="BS19" s="231"/>
      <c r="BU19" s="231"/>
      <c r="BV19" s="231"/>
      <c r="CC19" s="212"/>
      <c r="CD19" s="212"/>
      <c r="CE19" s="212"/>
      <c r="CF19" s="212" t="s">
        <v>336</v>
      </c>
      <c r="CI19" s="265"/>
      <c r="CW19" s="266"/>
      <c r="CX19" s="267" t="s">
        <v>696</v>
      </c>
      <c r="CY19" s="268"/>
      <c r="CZ19" s="212" t="s">
        <v>583</v>
      </c>
      <c r="DA19" s="212" t="s">
        <v>583</v>
      </c>
      <c r="DB19" s="212" t="s">
        <v>583</v>
      </c>
      <c r="DC19" s="233" t="str">
        <f t="shared" si="0"/>
        <v>[JIS K 5674］塗膜くず　鉛・クロム（PCB分析不要）</v>
      </c>
      <c r="DD19" s="212">
        <v>34</v>
      </c>
      <c r="DE19" s="212">
        <v>34</v>
      </c>
      <c r="DF19" s="204"/>
      <c r="DG19" s="253"/>
    </row>
    <row r="20" spans="1:111" s="206" customFormat="1" ht="18.75" customHeight="1">
      <c r="A20" s="363"/>
      <c r="B20" s="361"/>
      <c r="C20" s="361"/>
      <c r="D20" s="216"/>
      <c r="F20" s="217"/>
      <c r="AQ20" s="204"/>
      <c r="AT20" s="204"/>
      <c r="AU20" s="204"/>
      <c r="AX20" s="204"/>
      <c r="BE20" s="208"/>
      <c r="BK20" s="217"/>
      <c r="BO20" s="231"/>
      <c r="BP20" s="231"/>
      <c r="BQ20" s="231"/>
      <c r="BR20" s="231"/>
      <c r="BS20" s="231"/>
      <c r="BU20" s="231"/>
      <c r="BV20" s="231"/>
      <c r="CC20" s="212"/>
      <c r="CD20" s="212"/>
      <c r="CE20" s="212"/>
      <c r="CF20" s="212" t="s">
        <v>337</v>
      </c>
      <c r="CW20" s="266"/>
      <c r="CX20" s="614" t="s">
        <v>697</v>
      </c>
      <c r="CY20" s="615"/>
      <c r="CZ20" s="227" t="s">
        <v>368</v>
      </c>
      <c r="DA20" s="227" t="s">
        <v>574</v>
      </c>
      <c r="DB20" s="233" t="s">
        <v>374</v>
      </c>
      <c r="DC20" s="233" t="str">
        <f t="shared" si="0"/>
        <v>その他(備考欄に入力ください）</v>
      </c>
      <c r="DD20" s="212"/>
      <c r="DE20" s="212"/>
      <c r="DF20" s="204">
        <f>CI20</f>
        <v>0</v>
      </c>
    </row>
    <row r="21" spans="1:111" s="206" customFormat="1" ht="18.75" customHeight="1" thickBot="1">
      <c r="A21" s="363"/>
      <c r="B21" s="447" t="s">
        <v>412</v>
      </c>
      <c r="C21" s="228"/>
      <c r="D21" s="450" t="s">
        <v>444</v>
      </c>
      <c r="E21" s="204"/>
      <c r="F21" s="204"/>
      <c r="G21" s="204"/>
      <c r="H21" s="204"/>
      <c r="I21" s="204"/>
      <c r="J21" s="204"/>
      <c r="K21" s="204"/>
      <c r="L21" s="204"/>
      <c r="M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X21" s="204"/>
      <c r="BE21" s="208"/>
      <c r="BJ21" s="206" t="s">
        <v>413</v>
      </c>
      <c r="BK21" s="217"/>
      <c r="BO21" s="231"/>
      <c r="BP21" s="231"/>
      <c r="BQ21" s="231"/>
      <c r="BR21" s="231"/>
      <c r="BS21" s="231"/>
      <c r="BU21" s="231"/>
      <c r="BV21" s="231"/>
      <c r="CC21" s="212"/>
      <c r="CD21" s="212"/>
      <c r="CE21" s="212"/>
      <c r="CF21" s="212" t="s">
        <v>338</v>
      </c>
      <c r="DB21" s="233"/>
      <c r="DC21" s="233" t="s">
        <v>775</v>
      </c>
      <c r="DD21" s="212">
        <v>34</v>
      </c>
      <c r="DE21" s="212">
        <v>34</v>
      </c>
    </row>
    <row r="22" spans="1:111" s="206" customFormat="1" ht="18.75" customHeight="1" thickBot="1">
      <c r="A22" s="363"/>
      <c r="B22" s="375" t="s">
        <v>376</v>
      </c>
      <c r="C22" s="385"/>
      <c r="D22" s="383"/>
      <c r="E22" s="234"/>
      <c r="F22" s="237" t="s">
        <v>248</v>
      </c>
      <c r="G22" s="236"/>
      <c r="H22" s="236"/>
      <c r="I22" s="204"/>
      <c r="J22" s="204"/>
      <c r="K22" s="204"/>
      <c r="AQ22" s="204"/>
      <c r="AT22" s="204"/>
      <c r="AU22" s="204"/>
      <c r="AX22" s="204"/>
      <c r="BE22" s="208"/>
      <c r="BG22" s="206" t="s">
        <v>412</v>
      </c>
      <c r="BJ22" s="206" t="str">
        <f>IF(D38="","依頼日","OK")</f>
        <v>依頼日</v>
      </c>
      <c r="BK22" s="217"/>
      <c r="BL22" s="231"/>
      <c r="BM22" s="231"/>
      <c r="BN22" s="231"/>
      <c r="BO22" s="231"/>
      <c r="BP22" s="231"/>
      <c r="BR22" s="231"/>
      <c r="BS22" s="231"/>
      <c r="CC22" s="212"/>
      <c r="CD22" s="212"/>
      <c r="CE22" s="212"/>
      <c r="CF22" s="212" t="s">
        <v>339</v>
      </c>
      <c r="CI22" s="265"/>
      <c r="CX22" s="266"/>
      <c r="CY22" s="266"/>
      <c r="CZ22" s="266"/>
      <c r="DA22" s="266"/>
      <c r="DB22" s="257" t="s">
        <v>575</v>
      </c>
      <c r="DC22" s="257" t="str">
        <f>$CX$11&amp;CY11&amp;$CP$11</f>
        <v>[低濃度ＰＣＢ第５版]塗膜くず(含有)方法指定なし(※1)JIS K 5674</v>
      </c>
      <c r="DD22" s="212">
        <v>29</v>
      </c>
      <c r="DE22" s="212">
        <v>32</v>
      </c>
    </row>
    <row r="23" spans="1:111" s="206" customFormat="1" ht="18.75" customHeight="1">
      <c r="A23" s="363"/>
      <c r="B23" s="376" t="s">
        <v>377</v>
      </c>
      <c r="C23" s="386"/>
      <c r="D23" s="235"/>
      <c r="E23" s="236"/>
      <c r="F23" s="241" t="s">
        <v>201</v>
      </c>
      <c r="G23" s="661" t="str">
        <f>IF(Z4=Z5,Z5,IF(Z4="",Z5,Z5&amp;"  "&amp;Z4))</f>
        <v>ASM  太陽テクノリサーチ</v>
      </c>
      <c r="H23" s="662"/>
      <c r="I23" s="663"/>
      <c r="J23" s="465"/>
      <c r="K23" s="465"/>
      <c r="AQ23" s="204"/>
      <c r="AT23" s="204"/>
      <c r="AU23" s="204"/>
      <c r="AX23" s="204"/>
      <c r="BE23" s="208"/>
      <c r="BJ23" s="206" t="str">
        <f>IF(D39="","到着日","OK")</f>
        <v>到着日</v>
      </c>
      <c r="BK23" s="217"/>
      <c r="BL23" s="231"/>
      <c r="BM23" s="231"/>
      <c r="BN23" s="231"/>
      <c r="BO23" s="231"/>
      <c r="BP23" s="231"/>
      <c r="BR23" s="231" t="s">
        <v>432</v>
      </c>
      <c r="BS23" s="231"/>
      <c r="BT23" s="271" t="b">
        <v>0</v>
      </c>
      <c r="BV23" s="181" t="str">
        <f>IF(BT23=TRUE,"OK","確認まち")</f>
        <v>確認まち</v>
      </c>
      <c r="CC23" s="212"/>
      <c r="CD23" s="212"/>
      <c r="CE23" s="212"/>
      <c r="CF23" s="212" t="s">
        <v>340</v>
      </c>
      <c r="CI23" s="265"/>
      <c r="CW23" s="272"/>
      <c r="DB23" s="257" t="s">
        <v>576</v>
      </c>
      <c r="DC23" s="257" t="str">
        <f>$CX$11&amp;CY12&amp;$CP$11</f>
        <v>[低濃度ＰＣＢ第５版]塗膜くず(含有)HRMS法(※2)JIS K 5674</v>
      </c>
      <c r="DD23" s="212">
        <v>30</v>
      </c>
      <c r="DE23" s="212">
        <v>33</v>
      </c>
    </row>
    <row r="24" spans="1:111" s="206" customFormat="1" ht="18.75" customHeight="1">
      <c r="A24" s="363"/>
      <c r="B24" s="377" t="s">
        <v>382</v>
      </c>
      <c r="C24" s="409" t="s">
        <v>585</v>
      </c>
      <c r="D24" s="239"/>
      <c r="E24" s="240"/>
      <c r="F24" s="245" t="s">
        <v>202</v>
      </c>
      <c r="G24" s="614" t="str">
        <f>Z8</f>
        <v>045-780-3851</v>
      </c>
      <c r="H24" s="619"/>
      <c r="I24" s="620"/>
      <c r="J24" s="465"/>
      <c r="K24" s="465"/>
      <c r="AQ24" s="204"/>
      <c r="AT24" s="204"/>
      <c r="AU24" s="204"/>
      <c r="AX24" s="204"/>
      <c r="BE24" s="208"/>
      <c r="BJ24" s="206" t="str">
        <f>IF(D33="","目的","OK")</f>
        <v>目的</v>
      </c>
      <c r="BK24" s="217"/>
      <c r="BL24" s="231"/>
      <c r="BM24" s="231"/>
      <c r="BN24" s="231"/>
      <c r="BO24" s="231"/>
      <c r="BP24" s="231"/>
      <c r="BR24" s="231"/>
      <c r="BS24" s="231"/>
      <c r="CC24" s="212"/>
      <c r="CD24" s="212"/>
      <c r="CE24" s="212"/>
      <c r="CF24" s="212" t="s">
        <v>313</v>
      </c>
      <c r="CI24" s="265"/>
      <c r="CW24" s="266"/>
      <c r="DB24" s="257" t="s">
        <v>577</v>
      </c>
      <c r="DC24" s="257" t="str">
        <f>$CX$11&amp;CY13&amp;$CP$11</f>
        <v>[低濃度ＰＣＢ第５版]塗膜くず(含有)HRMS法 (DMSO処理)(※3)JIS K 5674</v>
      </c>
      <c r="DD24" s="212">
        <v>31</v>
      </c>
      <c r="DE24" s="212">
        <v>31</v>
      </c>
    </row>
    <row r="25" spans="1:111" s="206" customFormat="1" ht="18.75" customHeight="1" thickBot="1">
      <c r="A25" s="363"/>
      <c r="B25" s="406" t="s">
        <v>383</v>
      </c>
      <c r="C25" s="407" t="s">
        <v>585</v>
      </c>
      <c r="D25" s="408"/>
      <c r="E25" s="204"/>
      <c r="F25" s="247" t="s">
        <v>584</v>
      </c>
      <c r="G25" s="621" t="str">
        <f>IF(Z6="",Z11,Z6)</f>
        <v>info@taiyo.vc</v>
      </c>
      <c r="H25" s="622"/>
      <c r="I25" s="623"/>
      <c r="J25" s="465"/>
      <c r="K25" s="465"/>
      <c r="AQ25" s="204"/>
      <c r="AT25" s="204"/>
      <c r="AU25" s="204"/>
      <c r="AX25" s="204"/>
      <c r="BE25" s="208"/>
      <c r="BG25" s="206" t="str">
        <f>IF(D24="","氏名","OK")</f>
        <v>氏名</v>
      </c>
      <c r="BJ25" s="206" t="str">
        <f>IF(D34="","件名","OK")</f>
        <v>件名</v>
      </c>
      <c r="BK25" s="217"/>
      <c r="BL25" s="231"/>
      <c r="BM25" s="231"/>
      <c r="BR25" s="206" t="s">
        <v>412</v>
      </c>
      <c r="BV25" s="206" t="s">
        <v>413</v>
      </c>
      <c r="CC25" s="212"/>
      <c r="CD25" s="212"/>
      <c r="CE25" s="212"/>
      <c r="CF25" s="212"/>
      <c r="CW25" s="266"/>
    </row>
    <row r="26" spans="1:111" s="206" customFormat="1" ht="18.75" customHeight="1" thickBot="1">
      <c r="A26" s="363"/>
      <c r="B26" s="378" t="s">
        <v>384</v>
      </c>
      <c r="C26" s="387" t="s">
        <v>585</v>
      </c>
      <c r="D26" s="246"/>
      <c r="E26" s="204"/>
      <c r="F26" s="237" t="s">
        <v>673</v>
      </c>
      <c r="L26" s="248"/>
      <c r="AQ26" s="204"/>
      <c r="AT26" s="204"/>
      <c r="AU26" s="204"/>
      <c r="AX26" s="204"/>
      <c r="BE26" s="208"/>
      <c r="BG26" s="206" t="str">
        <f>IF(D25="","郵便番号","OK")</f>
        <v>郵便番号</v>
      </c>
      <c r="BJ26" s="206" t="str">
        <f>IF(D35="","報告書宛名","OK")</f>
        <v>報告書宛名</v>
      </c>
      <c r="BK26" s="217"/>
      <c r="BL26" s="231"/>
      <c r="BM26" s="231"/>
      <c r="BR26" s="206" t="s">
        <v>433</v>
      </c>
      <c r="BT26" s="206">
        <v>6</v>
      </c>
      <c r="BV26" s="206" t="s">
        <v>433</v>
      </c>
      <c r="BX26" s="206">
        <f>COUNTIF(C33:C39,"*必須*")-IF(OR(D37=BK4,D37=BK5,D37=BK6),2,0)</f>
        <v>6</v>
      </c>
      <c r="CC26" s="212"/>
      <c r="CD26" s="212"/>
      <c r="CE26" s="212"/>
      <c r="CF26" s="212"/>
      <c r="CW26" s="266"/>
    </row>
    <row r="27" spans="1:111" s="206" customFormat="1" ht="18.75" customHeight="1">
      <c r="A27" s="363"/>
      <c r="B27" s="379" t="s">
        <v>385</v>
      </c>
      <c r="C27" s="387" t="s">
        <v>585</v>
      </c>
      <c r="D27" s="250"/>
      <c r="E27" s="204"/>
      <c r="F27" s="624" t="s">
        <v>355</v>
      </c>
      <c r="G27" s="625"/>
      <c r="H27" s="626"/>
      <c r="I27" s="254" t="s">
        <v>510</v>
      </c>
      <c r="J27" s="466"/>
      <c r="K27" s="466"/>
      <c r="AQ27" s="204"/>
      <c r="AT27" s="204"/>
      <c r="AU27" s="204"/>
      <c r="AX27" s="204"/>
      <c r="BE27" s="208"/>
      <c r="BG27" s="206" t="str">
        <f>IF(D26="","住所","OK")</f>
        <v>住所</v>
      </c>
      <c r="BJ27" s="206" t="str">
        <f>IF(D37="","搬入方法","OK")</f>
        <v>搬入方法</v>
      </c>
      <c r="BK27" s="230"/>
      <c r="BL27" s="231"/>
      <c r="BM27" s="231"/>
      <c r="BR27" s="206" t="s">
        <v>578</v>
      </c>
      <c r="BT27" s="206">
        <f>COUNTIF(BG23:BG31,"OK")</f>
        <v>0</v>
      </c>
      <c r="BV27" s="206" t="s">
        <v>578</v>
      </c>
      <c r="BX27" s="206">
        <f>COUNTIF(BJ22:BJ27,"OK")</f>
        <v>0</v>
      </c>
      <c r="CC27" s="212"/>
      <c r="CD27" s="212"/>
      <c r="CE27" s="212"/>
      <c r="CF27" s="212"/>
      <c r="CW27" s="266"/>
    </row>
    <row r="28" spans="1:111" s="206" customFormat="1" ht="18.75" customHeight="1">
      <c r="A28" s="363"/>
      <c r="B28" s="380" t="s">
        <v>378</v>
      </c>
      <c r="C28" s="410"/>
      <c r="D28" s="252"/>
      <c r="E28" s="204"/>
      <c r="F28" s="627" t="s">
        <v>92</v>
      </c>
      <c r="G28" s="628"/>
      <c r="H28" s="629"/>
      <c r="I28" s="258"/>
      <c r="J28" s="255"/>
      <c r="K28" s="255"/>
      <c r="L28" s="253"/>
      <c r="M28" s="238"/>
      <c r="AQ28" s="204"/>
      <c r="AT28" s="204"/>
      <c r="AU28" s="204"/>
      <c r="AX28" s="204"/>
      <c r="BE28" s="208"/>
      <c r="BG28" s="206" t="str">
        <f>IF(D27="","住所","OK")</f>
        <v>住所</v>
      </c>
      <c r="BJ28" s="206" t="s">
        <v>434</v>
      </c>
      <c r="BK28" s="230"/>
      <c r="BL28" s="231"/>
      <c r="BM28" s="231"/>
      <c r="BR28" s="206" t="s">
        <v>435</v>
      </c>
      <c r="BT28" s="265">
        <f>BT26-BT27</f>
        <v>6</v>
      </c>
      <c r="BV28" s="206" t="s">
        <v>435</v>
      </c>
      <c r="BX28" s="265">
        <f>BX26-BX27</f>
        <v>6</v>
      </c>
      <c r="CC28" s="212"/>
      <c r="CD28" s="212"/>
      <c r="CE28" s="212"/>
      <c r="CF28" s="212"/>
      <c r="CW28" s="266"/>
    </row>
    <row r="29" spans="1:111" s="206" customFormat="1" ht="18.75" customHeight="1">
      <c r="A29" s="363"/>
      <c r="B29" s="381" t="s">
        <v>586</v>
      </c>
      <c r="C29" s="411" t="s">
        <v>585</v>
      </c>
      <c r="D29" s="384"/>
      <c r="E29" s="204"/>
      <c r="F29" s="630" t="str">
        <f>"               "&amp;Z4&amp;"　受付係　行き "</f>
        <v xml:space="preserve">               太陽テクノリサーチ　受付係　行き </v>
      </c>
      <c r="G29" s="628"/>
      <c r="H29" s="629"/>
      <c r="I29" s="259"/>
      <c r="J29" s="260"/>
      <c r="K29" s="260"/>
      <c r="L29" s="255"/>
      <c r="AQ29" s="204"/>
      <c r="AT29" s="204"/>
      <c r="AU29" s="204"/>
      <c r="AX29" s="204"/>
      <c r="BE29" s="208"/>
      <c r="BJ29" s="206" t="str">
        <f>IF(D42="","速報納期","OK")</f>
        <v>速報納期</v>
      </c>
      <c r="BK29" s="230"/>
      <c r="BL29" s="231"/>
      <c r="BM29" s="231"/>
      <c r="BT29" s="265"/>
      <c r="CE29" s="212"/>
      <c r="CW29" s="266"/>
    </row>
    <row r="30" spans="1:111" s="206" customFormat="1" ht="18.75" customHeight="1" thickBot="1">
      <c r="A30" s="363"/>
      <c r="B30" s="444" t="s">
        <v>587</v>
      </c>
      <c r="C30" s="445" t="s">
        <v>585</v>
      </c>
      <c r="D30" s="446"/>
      <c r="E30" s="204"/>
      <c r="F30" s="631" t="str">
        <f>"    Tel:"&amp;Z8</f>
        <v xml:space="preserve">    Tel:045-780-3851</v>
      </c>
      <c r="G30" s="632"/>
      <c r="H30" s="633"/>
      <c r="I30" s="262"/>
      <c r="J30" s="263"/>
      <c r="K30" s="263"/>
      <c r="L30" s="255"/>
      <c r="AQ30" s="204"/>
      <c r="AT30" s="204"/>
      <c r="AU30" s="204"/>
      <c r="AX30" s="204"/>
      <c r="BE30" s="208"/>
      <c r="BG30" s="206" t="str">
        <f>IF(D29="","電話番号","OK")</f>
        <v>電話番号</v>
      </c>
      <c r="BK30" s="230"/>
      <c r="BL30" s="231"/>
      <c r="BM30" s="231"/>
      <c r="BR30" s="206" t="s">
        <v>434</v>
      </c>
      <c r="BT30" s="265"/>
      <c r="BV30" s="206" t="s">
        <v>436</v>
      </c>
      <c r="CE30" s="212"/>
      <c r="CW30" s="266"/>
    </row>
    <row r="31" spans="1:111" s="206" customFormat="1" ht="18.75" customHeight="1" thickBot="1">
      <c r="A31" s="363"/>
      <c r="D31" s="203"/>
      <c r="E31" s="240"/>
      <c r="F31" s="237" t="s">
        <v>580</v>
      </c>
      <c r="L31" s="260"/>
      <c r="AQ31" s="204"/>
      <c r="AT31" s="204"/>
      <c r="AU31" s="204"/>
      <c r="AX31" s="204"/>
      <c r="BE31" s="208"/>
      <c r="BG31" s="206" t="str">
        <f>IF(D30="","mail","OK")</f>
        <v>mail</v>
      </c>
      <c r="BK31" s="230"/>
      <c r="BR31" s="206" t="s">
        <v>433</v>
      </c>
      <c r="BT31" s="206">
        <v>1</v>
      </c>
      <c r="BV31" s="206" t="s">
        <v>433</v>
      </c>
      <c r="BX31" s="206">
        <v>3</v>
      </c>
      <c r="CC31" s="253"/>
      <c r="CD31" s="253"/>
      <c r="CF31" s="253"/>
      <c r="CW31" s="272"/>
    </row>
    <row r="32" spans="1:111" s="206" customFormat="1" ht="18.75" customHeight="1" thickBot="1">
      <c r="A32" s="363"/>
      <c r="B32" s="448" t="s">
        <v>413</v>
      </c>
      <c r="C32" s="269"/>
      <c r="D32" s="270"/>
      <c r="E32" s="204"/>
      <c r="F32" s="616" t="str">
        <f>HYPERLINK("mailto:"&amp;Z10&amp;"?cc="&amp;CA3&amp;"&amp;subject="&amp;CA6&amp;"&amp;body="&amp;CA5&amp;"","メール送付先自動作成(クリック)")</f>
        <v>メール送付先自動作成(クリック)</v>
      </c>
      <c r="G32" s="617"/>
      <c r="H32" s="618"/>
      <c r="I32" s="264"/>
      <c r="J32" s="264"/>
      <c r="K32" s="264"/>
      <c r="L32" s="263"/>
      <c r="AQ32" s="204"/>
      <c r="AT32" s="204"/>
      <c r="AU32" s="204"/>
      <c r="AX32" s="204"/>
      <c r="BE32" s="208"/>
      <c r="BK32" s="230"/>
      <c r="BR32" s="206" t="s">
        <v>578</v>
      </c>
      <c r="BS32" s="206">
        <f>COUNTIF(BF28:BF36,"OK")</f>
        <v>0</v>
      </c>
      <c r="BT32" s="206">
        <f>COUNTIF(BJ29:BJ32,"OK")</f>
        <v>0</v>
      </c>
      <c r="BV32" s="206" t="s">
        <v>578</v>
      </c>
      <c r="BX32" s="206">
        <f>COUNTIF(BJ35:BJ41,"OK")</f>
        <v>0</v>
      </c>
      <c r="CW32" s="272"/>
    </row>
    <row r="33" spans="1:101" s="206" customFormat="1" ht="18.75" customHeight="1" thickBot="1">
      <c r="A33" s="363"/>
      <c r="B33" s="412" t="s">
        <v>588</v>
      </c>
      <c r="C33" s="413" t="s">
        <v>585</v>
      </c>
      <c r="D33" s="419"/>
      <c r="AQ33" s="204"/>
      <c r="AT33" s="204"/>
      <c r="AU33" s="204"/>
      <c r="AX33" s="204"/>
      <c r="BE33" s="208"/>
      <c r="BK33" s="217"/>
      <c r="BR33" s="206" t="s">
        <v>435</v>
      </c>
      <c r="BT33" s="265">
        <f>BT31-BT32</f>
        <v>1</v>
      </c>
      <c r="BV33" s="206" t="s">
        <v>435</v>
      </c>
      <c r="BX33" s="265">
        <f>BX31-BX32</f>
        <v>3</v>
      </c>
      <c r="CE33" s="253"/>
      <c r="CW33" s="272"/>
    </row>
    <row r="34" spans="1:101" s="206" customFormat="1" ht="18.75" customHeight="1" thickTop="1">
      <c r="A34" s="363"/>
      <c r="B34" s="395" t="s">
        <v>589</v>
      </c>
      <c r="C34" s="410" t="s">
        <v>585</v>
      </c>
      <c r="D34" s="418"/>
      <c r="L34" s="264"/>
      <c r="AQ34" s="204"/>
      <c r="AT34" s="204"/>
      <c r="AU34" s="204"/>
      <c r="AX34" s="204"/>
      <c r="BE34" s="208"/>
      <c r="BJ34" s="206" t="s">
        <v>436</v>
      </c>
      <c r="BK34" s="217"/>
      <c r="CW34" s="266"/>
    </row>
    <row r="35" spans="1:101" s="206" customFormat="1" ht="18.75" customHeight="1">
      <c r="A35" s="363"/>
      <c r="B35" s="396" t="s">
        <v>590</v>
      </c>
      <c r="C35" s="401" t="s">
        <v>585</v>
      </c>
      <c r="D35" s="415"/>
      <c r="F35" s="280" t="s">
        <v>417</v>
      </c>
      <c r="G35" s="281"/>
      <c r="H35" s="281"/>
      <c r="AQ35" s="204"/>
      <c r="AT35" s="204"/>
      <c r="AU35" s="204"/>
      <c r="AX35" s="204"/>
      <c r="BE35" s="208"/>
      <c r="BK35" s="217"/>
      <c r="BR35" s="206" t="s">
        <v>437</v>
      </c>
      <c r="BV35" s="206" t="s">
        <v>438</v>
      </c>
      <c r="CW35" s="266"/>
    </row>
    <row r="36" spans="1:101" s="206" customFormat="1" ht="18.75" customHeight="1">
      <c r="A36" s="363"/>
      <c r="B36" s="397" t="s">
        <v>552</v>
      </c>
      <c r="C36" s="402"/>
      <c r="D36" s="415"/>
      <c r="F36" s="284" t="s">
        <v>388</v>
      </c>
      <c r="G36" s="667"/>
      <c r="H36" s="668"/>
      <c r="I36" s="669"/>
      <c r="J36" s="467"/>
      <c r="K36" s="467"/>
      <c r="AQ36" s="204"/>
      <c r="AT36" s="204"/>
      <c r="AU36" s="204"/>
      <c r="AX36" s="204"/>
      <c r="BE36" s="208"/>
      <c r="BJ36" s="206" t="str">
        <f>IF(D49="","報告書発行日","OK")</f>
        <v>報告書発行日</v>
      </c>
      <c r="BK36" s="217"/>
      <c r="BR36" s="206" t="s">
        <v>433</v>
      </c>
      <c r="BT36" s="206">
        <v>5</v>
      </c>
      <c r="BV36" s="206" t="s">
        <v>433</v>
      </c>
      <c r="BX36" s="206">
        <v>5</v>
      </c>
      <c r="CW36" s="266"/>
    </row>
    <row r="37" spans="1:101" s="206" customFormat="1" ht="18.75" customHeight="1">
      <c r="A37" s="363"/>
      <c r="B37" s="398" t="s">
        <v>591</v>
      </c>
      <c r="C37" s="403" t="s">
        <v>585</v>
      </c>
      <c r="D37" s="416"/>
      <c r="F37" s="285" t="s">
        <v>377</v>
      </c>
      <c r="G37" s="670"/>
      <c r="H37" s="671"/>
      <c r="I37" s="672"/>
      <c r="J37" s="467"/>
      <c r="K37" s="467"/>
      <c r="AQ37" s="204"/>
      <c r="AT37" s="204"/>
      <c r="AU37" s="204"/>
      <c r="AX37" s="204"/>
      <c r="BE37" s="208"/>
      <c r="BJ37" s="206" t="str">
        <f>IF(D50="","発送方法","OK")</f>
        <v>発送方法</v>
      </c>
      <c r="BK37" s="217"/>
      <c r="BR37" s="206" t="s">
        <v>578</v>
      </c>
      <c r="BT37" s="206">
        <f>COUNTIF(BM43:BM51,"OK")</f>
        <v>0</v>
      </c>
      <c r="BV37" s="206" t="s">
        <v>578</v>
      </c>
      <c r="BX37" s="206">
        <f>COUNTIF(BO43:BO51,"OK")</f>
        <v>0</v>
      </c>
      <c r="CW37" s="266"/>
    </row>
    <row r="38" spans="1:101" s="206" customFormat="1" ht="18.75" customHeight="1">
      <c r="A38" s="363"/>
      <c r="B38" s="399" t="s">
        <v>592</v>
      </c>
      <c r="C38" s="404" t="s">
        <v>585</v>
      </c>
      <c r="D38" s="417"/>
      <c r="F38" s="285" t="s">
        <v>382</v>
      </c>
      <c r="G38" s="667"/>
      <c r="H38" s="668"/>
      <c r="I38" s="669"/>
      <c r="J38" s="467"/>
      <c r="K38" s="467"/>
      <c r="AQ38" s="204"/>
      <c r="AT38" s="204"/>
      <c r="AU38" s="204"/>
      <c r="AX38" s="204"/>
      <c r="BE38" s="208"/>
      <c r="BJ38" s="206" t="str">
        <f>IF(D51="","部数","OK")</f>
        <v>部数</v>
      </c>
      <c r="BK38" s="217"/>
      <c r="BL38" s="231"/>
      <c r="BM38" s="231"/>
      <c r="BN38" s="231"/>
      <c r="BO38" s="231"/>
      <c r="BP38" s="231"/>
      <c r="BQ38" s="231"/>
      <c r="BR38" s="206" t="s">
        <v>435</v>
      </c>
      <c r="BS38" s="231"/>
      <c r="BT38" s="265">
        <f>BT36-BT37</f>
        <v>5</v>
      </c>
      <c r="BV38" s="206" t="s">
        <v>435</v>
      </c>
      <c r="BX38" s="265">
        <f>BX36-BX37</f>
        <v>5</v>
      </c>
      <c r="CJ38" s="204"/>
      <c r="CW38" s="266"/>
    </row>
    <row r="39" spans="1:101" s="206" customFormat="1" ht="18.75" customHeight="1" thickBot="1">
      <c r="A39" s="363"/>
      <c r="B39" s="400" t="s">
        <v>593</v>
      </c>
      <c r="C39" s="405" t="s">
        <v>585</v>
      </c>
      <c r="D39" s="273"/>
      <c r="F39" s="285" t="s">
        <v>383</v>
      </c>
      <c r="G39" s="664"/>
      <c r="H39" s="665"/>
      <c r="I39" s="666"/>
      <c r="J39" s="468"/>
      <c r="K39" s="468"/>
      <c r="AQ39" s="204"/>
      <c r="AT39" s="204"/>
      <c r="AU39" s="204"/>
      <c r="AX39" s="204"/>
      <c r="BE39" s="208"/>
      <c r="BK39" s="217"/>
      <c r="BL39" s="231"/>
      <c r="BM39" s="231"/>
      <c r="BN39" s="231"/>
      <c r="BO39" s="231"/>
      <c r="BP39" s="231"/>
      <c r="BQ39" s="231"/>
      <c r="BR39" s="231"/>
      <c r="BS39" s="231"/>
      <c r="CJ39" s="204"/>
      <c r="CW39" s="266"/>
    </row>
    <row r="40" spans="1:101" s="206" customFormat="1" ht="18.75" customHeight="1">
      <c r="A40" s="363"/>
      <c r="B40" s="370"/>
      <c r="C40" s="370"/>
      <c r="F40" s="285" t="s">
        <v>384</v>
      </c>
      <c r="G40" s="667"/>
      <c r="H40" s="668"/>
      <c r="I40" s="669"/>
      <c r="J40" s="467"/>
      <c r="K40" s="467"/>
      <c r="AQ40" s="204"/>
      <c r="AT40" s="204"/>
      <c r="AU40" s="204"/>
      <c r="AX40" s="204"/>
      <c r="BE40" s="208"/>
      <c r="BK40" s="230"/>
      <c r="BL40" s="231"/>
      <c r="BM40" s="231"/>
      <c r="BN40" s="231"/>
      <c r="BO40" s="231"/>
      <c r="BP40" s="231"/>
      <c r="BQ40" s="231"/>
      <c r="BR40" s="231"/>
      <c r="BS40" s="231"/>
      <c r="CJ40" s="204"/>
    </row>
    <row r="41" spans="1:101" s="206" customFormat="1" ht="18.75" customHeight="1" thickBot="1">
      <c r="A41" s="363"/>
      <c r="B41" s="449" t="s">
        <v>414</v>
      </c>
      <c r="C41" s="274"/>
      <c r="D41" s="203"/>
      <c r="E41" s="275"/>
      <c r="F41" s="285" t="s">
        <v>385</v>
      </c>
      <c r="G41" s="670"/>
      <c r="H41" s="671"/>
      <c r="I41" s="672"/>
      <c r="J41" s="469"/>
      <c r="K41" s="469"/>
      <c r="AQ41" s="204"/>
      <c r="AT41" s="204"/>
      <c r="AU41" s="204"/>
      <c r="AX41" s="204"/>
      <c r="BE41" s="208"/>
      <c r="BK41" s="230"/>
      <c r="BL41" s="231"/>
      <c r="BM41" s="231"/>
      <c r="BN41" s="231"/>
      <c r="BO41" s="231"/>
      <c r="BP41" s="231"/>
      <c r="BQ41" s="231"/>
      <c r="BR41" s="231" t="s">
        <v>439</v>
      </c>
      <c r="BS41" s="231"/>
      <c r="BV41" s="206" t="s">
        <v>579</v>
      </c>
      <c r="CJ41" s="204"/>
    </row>
    <row r="42" spans="1:101" s="206" customFormat="1" ht="18.75" customHeight="1">
      <c r="A42" s="363"/>
      <c r="B42" s="420" t="s">
        <v>594</v>
      </c>
      <c r="C42" s="421" t="s">
        <v>585</v>
      </c>
      <c r="D42" s="422"/>
      <c r="E42" s="520" t="s">
        <v>485</v>
      </c>
      <c r="F42" s="287" t="s">
        <v>378</v>
      </c>
      <c r="G42" s="667"/>
      <c r="H42" s="668"/>
      <c r="I42" s="669"/>
      <c r="J42" s="467"/>
      <c r="K42" s="467"/>
      <c r="AQ42" s="204"/>
      <c r="AT42" s="204"/>
      <c r="AU42" s="204"/>
      <c r="AX42" s="204"/>
      <c r="BE42" s="208"/>
      <c r="BK42" s="230"/>
      <c r="BM42" s="206" t="s">
        <v>440</v>
      </c>
      <c r="BO42" s="206" t="s">
        <v>441</v>
      </c>
      <c r="BR42" s="206" t="s">
        <v>433</v>
      </c>
      <c r="BT42" s="206">
        <v>2</v>
      </c>
      <c r="BV42" s="206" t="s">
        <v>433</v>
      </c>
      <c r="BX42" s="206">
        <v>2</v>
      </c>
      <c r="CJ42" s="204"/>
    </row>
    <row r="43" spans="1:101" s="206" customFormat="1" ht="18.75" customHeight="1">
      <c r="A43" s="363"/>
      <c r="B43" s="392" t="s">
        <v>501</v>
      </c>
      <c r="C43" s="388"/>
      <c r="D43" s="423"/>
      <c r="E43" s="204"/>
      <c r="F43" s="287" t="s">
        <v>381</v>
      </c>
      <c r="G43" s="670"/>
      <c r="H43" s="671"/>
      <c r="I43" s="672"/>
      <c r="J43" s="469"/>
      <c r="K43" s="469"/>
      <c r="AQ43" s="204"/>
      <c r="AT43" s="204"/>
      <c r="AU43" s="204"/>
      <c r="AX43" s="204"/>
      <c r="BE43" s="208"/>
      <c r="BJ43" s="206" t="s">
        <v>442</v>
      </c>
      <c r="BK43" s="230"/>
      <c r="BR43" s="206" t="s">
        <v>578</v>
      </c>
      <c r="BT43" s="206">
        <f>COUNTIF(BJ44:BJ45,"OK")</f>
        <v>0</v>
      </c>
      <c r="BV43" s="206" t="s">
        <v>578</v>
      </c>
      <c r="BX43" s="206">
        <f>COUNTIF(BJ48:BJ50,"OK")</f>
        <v>0</v>
      </c>
      <c r="CJ43" s="204"/>
    </row>
    <row r="44" spans="1:101" s="206" customFormat="1" ht="18.75" customHeight="1">
      <c r="A44" s="363"/>
      <c r="B44" s="382" t="s">
        <v>275</v>
      </c>
      <c r="C44" s="373"/>
      <c r="D44" s="424" t="str">
        <f>IF(D30="","「1.お客様情報」のご連絡先に速報します",D30)</f>
        <v>「1.お客様情報」のご連絡先に速報します</v>
      </c>
      <c r="E44" s="204"/>
      <c r="I44" s="277"/>
      <c r="J44" s="277"/>
      <c r="K44" s="277"/>
      <c r="L44" s="277"/>
      <c r="AQ44" s="204"/>
      <c r="AT44" s="204"/>
      <c r="AU44" s="204"/>
      <c r="AX44" s="204"/>
      <c r="BE44" s="208"/>
      <c r="BJ44" s="206" t="str">
        <f>IF(D57="","報告書送付先","OK")</f>
        <v>報告書送付先</v>
      </c>
      <c r="BK44" s="217"/>
      <c r="BR44" s="206" t="s">
        <v>435</v>
      </c>
      <c r="BS44" s="231"/>
      <c r="BT44" s="265">
        <f>BT42-BT43</f>
        <v>2</v>
      </c>
      <c r="BV44" s="206" t="s">
        <v>435</v>
      </c>
      <c r="BX44" s="265">
        <f>BX42-BX43</f>
        <v>2</v>
      </c>
      <c r="CI44" s="204"/>
    </row>
    <row r="45" spans="1:101" s="206" customFormat="1" ht="18.75" customHeight="1">
      <c r="A45" s="363"/>
      <c r="B45" s="382" t="s">
        <v>204</v>
      </c>
      <c r="C45" s="373"/>
      <c r="D45" s="423"/>
      <c r="E45" s="204"/>
      <c r="F45" s="677" t="s">
        <v>418</v>
      </c>
      <c r="G45" s="678"/>
      <c r="H45" s="678"/>
      <c r="AQ45" s="204"/>
      <c r="AT45" s="204"/>
      <c r="AU45" s="204"/>
      <c r="AX45" s="204"/>
      <c r="BE45" s="208"/>
      <c r="BJ45" s="206" t="str">
        <f>IF(D58="","請求書送付先","OK")</f>
        <v>請求書送付先</v>
      </c>
      <c r="BK45" s="217"/>
      <c r="BM45" s="206" t="str">
        <f>IF(G38="","氏名","OK")</f>
        <v>氏名</v>
      </c>
      <c r="BO45" s="206" t="str">
        <f>IF(G48="","氏名","OK")</f>
        <v>氏名</v>
      </c>
      <c r="CI45" s="204"/>
    </row>
    <row r="46" spans="1:101" s="206" customFormat="1" ht="18.75" customHeight="1" thickBot="1">
      <c r="A46" s="363"/>
      <c r="B46" s="425" t="s">
        <v>205</v>
      </c>
      <c r="C46" s="426"/>
      <c r="D46" s="427"/>
      <c r="E46" s="275"/>
      <c r="F46" s="285" t="s">
        <v>376</v>
      </c>
      <c r="G46" s="603"/>
      <c r="H46" s="603"/>
      <c r="I46" s="602"/>
      <c r="J46" s="467"/>
      <c r="K46" s="467"/>
      <c r="AQ46" s="204"/>
      <c r="AT46" s="204"/>
      <c r="AU46" s="204"/>
      <c r="AX46" s="204"/>
      <c r="BE46" s="208"/>
      <c r="BK46" s="217"/>
      <c r="BM46" s="206" t="str">
        <f>IF(G39="","郵便番号","OK")</f>
        <v>郵便番号</v>
      </c>
      <c r="BO46" s="206" t="str">
        <f>IF(G49="","郵便番号","OK")</f>
        <v>郵便番号</v>
      </c>
      <c r="CI46" s="204"/>
    </row>
    <row r="47" spans="1:101" s="206" customFormat="1" ht="18.75" customHeight="1">
      <c r="A47" s="363"/>
      <c r="B47" s="371"/>
      <c r="C47" s="389"/>
      <c r="E47" s="275"/>
      <c r="F47" s="285" t="s">
        <v>377</v>
      </c>
      <c r="G47" s="600"/>
      <c r="H47" s="601"/>
      <c r="I47" s="602"/>
      <c r="J47" s="467"/>
      <c r="K47" s="467"/>
      <c r="AQ47" s="204"/>
      <c r="AT47" s="204"/>
      <c r="AU47" s="204"/>
      <c r="AX47" s="204"/>
      <c r="BE47" s="208"/>
      <c r="BJ47" s="206" t="s">
        <v>445</v>
      </c>
      <c r="BK47" s="217"/>
      <c r="BM47" s="206" t="str">
        <f>IF(G40="","住所","OK")</f>
        <v>住所</v>
      </c>
      <c r="BO47" s="206" t="str">
        <f>IF(G50="","住所","OK")</f>
        <v>住所</v>
      </c>
    </row>
    <row r="48" spans="1:101" s="206" customFormat="1" ht="18.75" customHeight="1" thickBot="1">
      <c r="A48" s="363"/>
      <c r="B48" s="449" t="s">
        <v>458</v>
      </c>
      <c r="C48" s="393"/>
      <c r="E48" s="204"/>
      <c r="F48" s="285" t="s">
        <v>382</v>
      </c>
      <c r="G48" s="600"/>
      <c r="H48" s="601"/>
      <c r="I48" s="602"/>
      <c r="J48" s="467"/>
      <c r="K48" s="467"/>
      <c r="AQ48" s="204"/>
      <c r="AT48" s="204"/>
      <c r="AU48" s="204"/>
      <c r="AX48" s="204"/>
      <c r="BE48" s="208"/>
      <c r="BJ48" s="206" t="str">
        <f>IF(D62="","試料の返却","OK")</f>
        <v>試料の返却</v>
      </c>
      <c r="BK48" s="217"/>
      <c r="BM48" s="206" t="str">
        <f>IF(G41="","住所","OK")</f>
        <v>住所</v>
      </c>
      <c r="BO48" s="206" t="str">
        <f>IF(G51="","住所","OK")</f>
        <v>住所</v>
      </c>
      <c r="BR48" s="206" t="s">
        <v>443</v>
      </c>
      <c r="BU48" s="289">
        <f>COUNTIF(B69:B98,"&lt;&gt;")</f>
        <v>0</v>
      </c>
    </row>
    <row r="49" spans="1:146" s="206" customFormat="1" ht="18.75" customHeight="1">
      <c r="A49" s="363"/>
      <c r="B49" s="420" t="s">
        <v>595</v>
      </c>
      <c r="C49" s="421" t="s">
        <v>585</v>
      </c>
      <c r="D49" s="422"/>
      <c r="E49" s="278"/>
      <c r="F49" s="285" t="s">
        <v>389</v>
      </c>
      <c r="G49" s="603"/>
      <c r="H49" s="673"/>
      <c r="I49" s="602"/>
      <c r="J49" s="468"/>
      <c r="K49" s="468"/>
      <c r="AQ49" s="204"/>
      <c r="AT49" s="204"/>
      <c r="AU49" s="204"/>
      <c r="AX49" s="204"/>
      <c r="BE49" s="208"/>
      <c r="BJ49" s="206" t="str">
        <f>IF(D63="","返送先","OK")</f>
        <v>返送先</v>
      </c>
      <c r="BK49" s="217"/>
    </row>
    <row r="50" spans="1:146" s="206" customFormat="1" ht="18.75" customHeight="1">
      <c r="A50" s="363"/>
      <c r="B50" s="392" t="s">
        <v>596</v>
      </c>
      <c r="C50" s="388" t="s">
        <v>585</v>
      </c>
      <c r="D50" s="423"/>
      <c r="E50" s="279"/>
      <c r="F50" s="285" t="s">
        <v>390</v>
      </c>
      <c r="G50" s="600"/>
      <c r="H50" s="601"/>
      <c r="I50" s="602"/>
      <c r="J50" s="467"/>
      <c r="K50" s="467"/>
      <c r="AQ50" s="204"/>
      <c r="AT50" s="204"/>
      <c r="AU50" s="204"/>
      <c r="AX50" s="204"/>
      <c r="BE50" s="208"/>
      <c r="BL50" s="217"/>
    </row>
    <row r="51" spans="1:146" s="206" customFormat="1" ht="18.75" customHeight="1">
      <c r="A51" s="363"/>
      <c r="B51" s="382" t="s">
        <v>597</v>
      </c>
      <c r="C51" s="373" t="s">
        <v>585</v>
      </c>
      <c r="D51" s="428"/>
      <c r="E51" s="283"/>
      <c r="F51" s="285" t="s">
        <v>391</v>
      </c>
      <c r="G51" s="600"/>
      <c r="H51" s="601"/>
      <c r="I51" s="602"/>
      <c r="J51" s="469"/>
      <c r="K51" s="469"/>
      <c r="O51" s="282"/>
      <c r="AQ51" s="204"/>
      <c r="AT51" s="204"/>
      <c r="AU51" s="204"/>
      <c r="AX51" s="204"/>
      <c r="BE51" s="208"/>
      <c r="BL51" s="217"/>
      <c r="BN51" s="206" t="str">
        <f>IF(G43="","電話番号","OK")</f>
        <v>電話番号</v>
      </c>
      <c r="BP51" s="206" t="str">
        <f>IF(G53="","電話番号","OK")</f>
        <v>電話番号</v>
      </c>
    </row>
    <row r="52" spans="1:146" s="206" customFormat="1" ht="18.75" customHeight="1">
      <c r="A52" s="363"/>
      <c r="B52" s="382" t="s">
        <v>265</v>
      </c>
      <c r="C52" s="373"/>
      <c r="D52" s="416"/>
      <c r="E52" s="276"/>
      <c r="F52" s="285" t="s">
        <v>392</v>
      </c>
      <c r="G52" s="600"/>
      <c r="H52" s="601"/>
      <c r="I52" s="602"/>
      <c r="J52" s="467"/>
      <c r="K52" s="467"/>
      <c r="O52" s="277"/>
      <c r="V52" s="277"/>
      <c r="W52" s="277"/>
      <c r="X52" s="277"/>
      <c r="AQ52" s="204"/>
      <c r="AT52" s="204"/>
      <c r="AU52" s="204"/>
      <c r="AX52" s="204"/>
      <c r="BE52" s="208"/>
      <c r="BL52" s="217"/>
    </row>
    <row r="53" spans="1:146" s="206" customFormat="1" ht="18.75" customHeight="1">
      <c r="A53" s="363"/>
      <c r="B53" s="392" t="s">
        <v>266</v>
      </c>
      <c r="C53" s="388"/>
      <c r="D53" s="416"/>
      <c r="E53" s="276"/>
      <c r="F53" s="285" t="s">
        <v>381</v>
      </c>
      <c r="G53" s="674"/>
      <c r="H53" s="675"/>
      <c r="I53" s="676"/>
      <c r="J53" s="465"/>
      <c r="K53" s="465"/>
      <c r="O53" s="276"/>
      <c r="V53" s="277"/>
      <c r="W53" s="277"/>
      <c r="X53" s="277"/>
      <c r="AQ53" s="204"/>
      <c r="AT53" s="204"/>
      <c r="AU53" s="204"/>
      <c r="AX53" s="204"/>
      <c r="BE53" s="208"/>
      <c r="BL53" s="217"/>
      <c r="CN53" s="333"/>
      <c r="CO53" s="333"/>
      <c r="DF53" s="333"/>
    </row>
    <row r="54" spans="1:146" s="206" customFormat="1" ht="18.75" customHeight="1" thickBot="1">
      <c r="A54" s="365"/>
      <c r="B54" s="429" t="s">
        <v>200</v>
      </c>
      <c r="C54" s="430"/>
      <c r="D54" s="431"/>
      <c r="E54" s="276"/>
      <c r="O54" s="276"/>
      <c r="V54" s="277"/>
      <c r="W54" s="277"/>
      <c r="X54" s="277"/>
      <c r="AQ54" s="204"/>
      <c r="AT54" s="204"/>
      <c r="AU54" s="512"/>
      <c r="AX54" s="204"/>
      <c r="BE54" s="208"/>
      <c r="BL54" s="217"/>
      <c r="CD54" s="333"/>
      <c r="CE54" s="333"/>
      <c r="CG54" s="333"/>
      <c r="CH54" s="333"/>
      <c r="CL54" s="333"/>
      <c r="CM54" s="333"/>
      <c r="CN54" s="333"/>
      <c r="CO54" s="333"/>
      <c r="CR54" s="333"/>
      <c r="CS54" s="333"/>
      <c r="CT54" s="333"/>
      <c r="CU54" s="333"/>
      <c r="CV54" s="333"/>
      <c r="CW54" s="333"/>
      <c r="DK54" s="333"/>
      <c r="DL54" s="333"/>
      <c r="DM54" s="333"/>
      <c r="DN54" s="333"/>
      <c r="DO54" s="333"/>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row>
    <row r="55" spans="1:146" s="206" customFormat="1" ht="18.75" customHeight="1">
      <c r="A55" s="363"/>
      <c r="B55" s="240"/>
      <c r="C55" s="390"/>
      <c r="E55" s="276"/>
      <c r="F55" s="443" t="s">
        <v>603</v>
      </c>
      <c r="G55" s="443"/>
      <c r="H55" s="443"/>
      <c r="I55" s="443"/>
      <c r="J55" s="282"/>
      <c r="K55" s="282"/>
      <c r="L55" s="282"/>
      <c r="M55" s="282"/>
      <c r="N55" s="253"/>
      <c r="V55" s="286"/>
      <c r="W55" s="286"/>
      <c r="X55" s="286"/>
      <c r="AQ55" s="204"/>
      <c r="AT55" s="204"/>
      <c r="AU55" s="204"/>
      <c r="AX55" s="204"/>
      <c r="BE55" s="208"/>
      <c r="BL55" s="217"/>
      <c r="CI55" s="333"/>
      <c r="CJ55" s="333"/>
      <c r="CL55" s="333"/>
      <c r="CM55" s="333"/>
      <c r="DG55" s="333"/>
      <c r="DH55" s="333"/>
      <c r="DI55" s="333"/>
      <c r="DJ55" s="333"/>
    </row>
    <row r="56" spans="1:146" s="333" customFormat="1" ht="18.75" customHeight="1" thickBot="1">
      <c r="A56" s="363"/>
      <c r="B56" s="449" t="s">
        <v>415</v>
      </c>
      <c r="C56" s="393"/>
      <c r="D56" s="206"/>
      <c r="E56" s="253"/>
      <c r="F56" s="540" t="s">
        <v>376</v>
      </c>
      <c r="G56" s="603"/>
      <c r="H56" s="599"/>
      <c r="I56" s="599"/>
      <c r="J56" s="470"/>
      <c r="K56" s="470"/>
      <c r="L56" s="253"/>
      <c r="M56" s="253"/>
      <c r="N56" s="253"/>
      <c r="O56" s="206"/>
      <c r="P56" s="206"/>
      <c r="Q56" s="206"/>
      <c r="R56" s="206"/>
      <c r="S56" s="206"/>
      <c r="T56" s="206"/>
      <c r="U56" s="206"/>
      <c r="V56" s="277"/>
      <c r="W56" s="277"/>
      <c r="X56" s="277"/>
      <c r="Y56" s="206"/>
      <c r="Z56" s="206"/>
      <c r="AA56" s="206"/>
      <c r="AB56" s="206"/>
      <c r="AC56" s="206"/>
      <c r="AD56" s="206"/>
      <c r="AE56" s="206"/>
      <c r="AF56" s="206"/>
      <c r="AG56" s="206"/>
      <c r="AH56" s="206"/>
      <c r="AI56" s="206"/>
      <c r="AJ56" s="206"/>
      <c r="AK56" s="206"/>
      <c r="AL56" s="206"/>
      <c r="AM56" s="206"/>
      <c r="AN56" s="206"/>
      <c r="AO56" s="206"/>
      <c r="AP56" s="206"/>
      <c r="AQ56" s="204"/>
      <c r="AR56" s="206"/>
      <c r="AS56" s="206"/>
      <c r="AT56" s="204"/>
      <c r="AU56" s="204"/>
      <c r="AV56" s="206"/>
      <c r="AW56" s="206"/>
      <c r="AX56" s="204"/>
      <c r="AY56" s="206"/>
      <c r="AZ56" s="206"/>
      <c r="BA56" s="206"/>
      <c r="BB56" s="206"/>
      <c r="BC56" s="206"/>
      <c r="BD56" s="206"/>
      <c r="BE56" s="208"/>
      <c r="BF56" s="206"/>
      <c r="BG56" s="206"/>
      <c r="BH56" s="206"/>
      <c r="BI56" s="206"/>
      <c r="BJ56" s="206"/>
      <c r="BK56" s="206"/>
      <c r="BL56" s="217"/>
      <c r="BM56" s="206"/>
      <c r="BN56" s="206"/>
      <c r="BO56" s="206"/>
      <c r="BP56" s="206"/>
      <c r="BQ56" s="206"/>
      <c r="BR56" s="206"/>
      <c r="BS56" s="206"/>
      <c r="BU56" s="206"/>
      <c r="BV56" s="206"/>
      <c r="BW56" s="206"/>
      <c r="BX56" s="206"/>
      <c r="BY56" s="206"/>
      <c r="BZ56" s="206"/>
      <c r="CC56" s="206"/>
      <c r="CD56" s="206"/>
      <c r="CE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row>
    <row r="57" spans="1:146" s="206" customFormat="1" ht="18.75" customHeight="1">
      <c r="A57" s="363"/>
      <c r="B57" s="433" t="s">
        <v>598</v>
      </c>
      <c r="C57" s="434" t="s">
        <v>585</v>
      </c>
      <c r="D57" s="435"/>
      <c r="E57" s="432"/>
      <c r="F57" s="540" t="s">
        <v>377</v>
      </c>
      <c r="G57" s="604"/>
      <c r="H57" s="599"/>
      <c r="I57" s="599"/>
      <c r="J57" s="470"/>
      <c r="K57" s="470"/>
      <c r="V57" s="277"/>
      <c r="W57" s="277"/>
      <c r="X57" s="277"/>
      <c r="AQ57" s="204"/>
      <c r="AT57" s="204"/>
      <c r="AU57" s="204"/>
      <c r="AX57" s="204"/>
      <c r="BE57" s="208"/>
      <c r="BF57" s="333"/>
      <c r="BG57" s="333"/>
      <c r="BH57" s="333"/>
      <c r="BI57" s="333"/>
      <c r="BJ57" s="333"/>
      <c r="BL57" s="217"/>
      <c r="BM57" s="333"/>
      <c r="BN57" s="333"/>
      <c r="BO57" s="333"/>
      <c r="BP57" s="333"/>
      <c r="BR57" s="333"/>
      <c r="BS57" s="333"/>
      <c r="BU57" s="333"/>
      <c r="BV57" s="333"/>
      <c r="BW57" s="333"/>
      <c r="BX57" s="333"/>
      <c r="BY57" s="333"/>
      <c r="BZ57" s="333"/>
    </row>
    <row r="58" spans="1:146" s="206" customFormat="1" ht="18.75" customHeight="1">
      <c r="A58" s="363"/>
      <c r="B58" s="395" t="s">
        <v>599</v>
      </c>
      <c r="C58" s="394" t="s">
        <v>585</v>
      </c>
      <c r="D58" s="416"/>
      <c r="E58" s="276"/>
      <c r="F58" s="540" t="s">
        <v>382</v>
      </c>
      <c r="G58" s="604"/>
      <c r="H58" s="599"/>
      <c r="I58" s="599"/>
      <c r="J58" s="470"/>
      <c r="K58" s="470"/>
      <c r="V58" s="277"/>
      <c r="W58" s="277"/>
      <c r="X58" s="277"/>
      <c r="AQ58" s="204"/>
      <c r="AT58" s="204"/>
      <c r="AU58" s="204"/>
      <c r="AX58" s="204"/>
      <c r="AY58" s="333"/>
      <c r="AZ58" s="333"/>
      <c r="BA58" s="333"/>
      <c r="BB58" s="333"/>
      <c r="BC58" s="333"/>
      <c r="BD58" s="333"/>
      <c r="BE58" s="208"/>
      <c r="BK58" s="333"/>
      <c r="BL58" s="217"/>
      <c r="BQ58" s="333"/>
      <c r="CC58" s="333"/>
    </row>
    <row r="59" spans="1:146" s="206" customFormat="1" ht="18.75" customHeight="1" thickBot="1">
      <c r="A59" s="363"/>
      <c r="B59" s="436" t="s">
        <v>251</v>
      </c>
      <c r="C59" s="437"/>
      <c r="D59" s="438"/>
      <c r="E59" s="288"/>
      <c r="F59" s="540" t="s">
        <v>389</v>
      </c>
      <c r="G59" s="605"/>
      <c r="H59" s="606"/>
      <c r="I59" s="606"/>
      <c r="J59" s="471"/>
      <c r="K59" s="471"/>
      <c r="AQ59" s="204"/>
      <c r="AT59" s="204"/>
      <c r="AU59" s="204"/>
      <c r="AX59" s="204"/>
      <c r="BE59" s="543"/>
      <c r="BL59" s="217"/>
    </row>
    <row r="60" spans="1:146" s="206" customFormat="1" ht="18.75" customHeight="1">
      <c r="A60" s="363"/>
      <c r="B60" s="275"/>
      <c r="C60" s="374"/>
      <c r="E60" s="288"/>
      <c r="F60" s="540" t="s">
        <v>390</v>
      </c>
      <c r="G60" s="604"/>
      <c r="H60" s="599"/>
      <c r="I60" s="599"/>
      <c r="J60" s="470"/>
      <c r="K60" s="470"/>
      <c r="AQ60" s="204"/>
      <c r="AT60" s="204"/>
      <c r="AU60" s="204"/>
      <c r="AV60" s="333"/>
      <c r="AW60" s="333"/>
      <c r="AX60" s="204"/>
      <c r="BE60" s="208"/>
      <c r="BL60" s="217"/>
    </row>
    <row r="61" spans="1:146" s="206" customFormat="1" ht="18.75" customHeight="1" thickBot="1">
      <c r="A61" s="363"/>
      <c r="B61" s="448" t="s">
        <v>416</v>
      </c>
      <c r="C61" s="391"/>
      <c r="E61" s="288"/>
      <c r="F61" s="540" t="s">
        <v>391</v>
      </c>
      <c r="G61" s="598"/>
      <c r="H61" s="611"/>
      <c r="I61" s="611"/>
      <c r="J61" s="472"/>
      <c r="K61" s="472"/>
      <c r="O61" s="282"/>
      <c r="AQ61" s="204"/>
      <c r="AT61" s="204"/>
      <c r="AU61" s="204"/>
      <c r="AX61" s="512"/>
      <c r="BE61" s="208"/>
      <c r="BL61" s="217"/>
    </row>
    <row r="62" spans="1:146" s="206" customFormat="1" ht="18.75" customHeight="1">
      <c r="A62" s="363"/>
      <c r="B62" s="439" t="s">
        <v>600</v>
      </c>
      <c r="C62" s="440" t="s">
        <v>585</v>
      </c>
      <c r="D62" s="414"/>
      <c r="E62" s="288"/>
      <c r="F62" s="540" t="s">
        <v>392</v>
      </c>
      <c r="G62" s="604"/>
      <c r="H62" s="599"/>
      <c r="I62" s="599"/>
      <c r="J62" s="470"/>
      <c r="K62" s="470"/>
      <c r="O62" s="277"/>
      <c r="AQ62" s="204"/>
      <c r="AT62" s="204"/>
      <c r="AU62" s="204"/>
      <c r="AX62" s="204"/>
      <c r="BE62" s="208"/>
      <c r="BL62" s="217"/>
    </row>
    <row r="63" spans="1:146" s="206" customFormat="1" ht="18.75" customHeight="1" thickBot="1">
      <c r="A63" s="363"/>
      <c r="B63" s="441" t="s">
        <v>601</v>
      </c>
      <c r="C63" s="442" t="s">
        <v>585</v>
      </c>
      <c r="D63" s="431"/>
      <c r="E63" s="278"/>
      <c r="F63" s="540" t="s">
        <v>381</v>
      </c>
      <c r="G63" s="598"/>
      <c r="H63" s="599"/>
      <c r="I63" s="599"/>
      <c r="J63" s="470"/>
      <c r="K63" s="470"/>
      <c r="O63" s="276"/>
      <c r="AQ63" s="204"/>
      <c r="AT63" s="204"/>
      <c r="AU63" s="204"/>
      <c r="AX63" s="204"/>
      <c r="BE63" s="208"/>
      <c r="BL63" s="217"/>
    </row>
    <row r="64" spans="1:146" s="206" customFormat="1" ht="18.75" customHeight="1">
      <c r="A64" s="363"/>
      <c r="B64" s="372"/>
      <c r="C64" s="372"/>
      <c r="E64" s="278"/>
      <c r="F64" s="576" t="s">
        <v>706</v>
      </c>
      <c r="G64" s="576"/>
      <c r="H64" s="576"/>
      <c r="I64" s="204"/>
      <c r="J64" s="204"/>
      <c r="K64" s="204"/>
      <c r="L64" s="204"/>
      <c r="AQ64" s="204"/>
      <c r="AT64" s="204"/>
      <c r="AU64" s="204"/>
      <c r="AX64" s="204"/>
      <c r="BE64" s="208"/>
      <c r="BL64" s="217"/>
    </row>
    <row r="65" spans="1:108" s="206" customFormat="1" ht="18.75" customHeight="1" thickBot="1">
      <c r="A65" s="363"/>
      <c r="B65" s="521" t="s">
        <v>602</v>
      </c>
      <c r="C65" s="290"/>
      <c r="D65" s="461" t="s">
        <v>352</v>
      </c>
      <c r="E65" s="278"/>
      <c r="F65" s="577"/>
      <c r="G65" s="577"/>
      <c r="H65" s="577"/>
      <c r="I65" s="608" t="s">
        <v>644</v>
      </c>
      <c r="J65" s="608"/>
      <c r="K65" s="608"/>
      <c r="L65" s="608"/>
      <c r="M65" s="608"/>
      <c r="N65" s="608"/>
      <c r="O65" s="608"/>
      <c r="P65" s="608"/>
      <c r="Q65" s="608"/>
      <c r="R65" s="608"/>
      <c r="S65" s="608"/>
      <c r="T65" s="608"/>
      <c r="U65" s="608"/>
      <c r="V65" s="242"/>
      <c r="AQ65" s="204"/>
      <c r="AT65" s="204"/>
      <c r="AU65" s="204"/>
      <c r="AX65" s="204"/>
      <c r="BE65" s="208"/>
      <c r="BL65" s="217"/>
    </row>
    <row r="66" spans="1:108" s="206" customFormat="1" ht="18.75" customHeight="1">
      <c r="A66" s="522" t="s">
        <v>667</v>
      </c>
      <c r="B66" s="291"/>
      <c r="C66" s="291"/>
      <c r="D66" s="451" t="str">
        <f>"目的："&amp;D33</f>
        <v>目的：</v>
      </c>
      <c r="E66" s="292">
        <f>IF($D$33=$CG$2,2,IF($D$33=$CG$3,3,4))</f>
        <v>4</v>
      </c>
      <c r="F66" s="582" t="s">
        <v>604</v>
      </c>
      <c r="G66" s="583"/>
      <c r="H66" s="580" t="s">
        <v>367</v>
      </c>
      <c r="I66" s="597" t="s">
        <v>707</v>
      </c>
      <c r="J66" s="609"/>
      <c r="K66" s="609"/>
      <c r="L66" s="610"/>
      <c r="M66" s="578" t="s">
        <v>708</v>
      </c>
      <c r="N66" s="596" t="s">
        <v>709</v>
      </c>
      <c r="O66" s="596"/>
      <c r="P66" s="596"/>
      <c r="Q66" s="596"/>
      <c r="R66" s="596"/>
      <c r="S66" s="596"/>
      <c r="T66" s="596"/>
      <c r="U66" s="597"/>
      <c r="V66" s="578" t="s">
        <v>503</v>
      </c>
      <c r="W66" s="593" t="s">
        <v>393</v>
      </c>
      <c r="AQ66" s="204"/>
      <c r="AT66" s="204"/>
      <c r="AU66" s="204"/>
      <c r="AX66" s="204"/>
      <c r="BE66" s="208"/>
      <c r="BK66" s="217"/>
    </row>
    <row r="67" spans="1:108" s="206" customFormat="1" ht="18.75" customHeight="1">
      <c r="A67" s="588" t="s">
        <v>668</v>
      </c>
      <c r="B67" s="590" t="s">
        <v>581</v>
      </c>
      <c r="C67" s="591"/>
      <c r="D67" s="293" t="s">
        <v>299</v>
      </c>
      <c r="E67" s="294" t="s">
        <v>291</v>
      </c>
      <c r="F67" s="584"/>
      <c r="G67" s="585"/>
      <c r="H67" s="581"/>
      <c r="I67" s="295" t="s">
        <v>350</v>
      </c>
      <c r="J67" s="295" t="s">
        <v>611</v>
      </c>
      <c r="K67" s="295" t="s">
        <v>612</v>
      </c>
      <c r="L67" s="517" t="s">
        <v>613</v>
      </c>
      <c r="M67" s="579"/>
      <c r="N67" s="517" t="s">
        <v>292</v>
      </c>
      <c r="O67" s="296" t="s">
        <v>293</v>
      </c>
      <c r="P67" s="297" t="s">
        <v>294</v>
      </c>
      <c r="Q67" s="517" t="s">
        <v>296</v>
      </c>
      <c r="R67" s="595" t="s">
        <v>297</v>
      </c>
      <c r="S67" s="595"/>
      <c r="T67" s="595"/>
      <c r="U67" s="298" t="s">
        <v>343</v>
      </c>
      <c r="V67" s="592"/>
      <c r="W67" s="594"/>
      <c r="AQ67" s="204"/>
      <c r="AT67" s="204"/>
      <c r="AU67" s="204"/>
      <c r="AX67" s="204"/>
      <c r="BE67" s="208"/>
      <c r="BK67" s="217"/>
    </row>
    <row r="68" spans="1:108" s="206" customFormat="1" ht="57.75" customHeight="1">
      <c r="A68" s="589"/>
      <c r="B68" s="607" t="s">
        <v>608</v>
      </c>
      <c r="C68" s="591"/>
      <c r="D68" s="299" t="s">
        <v>351</v>
      </c>
      <c r="E68" s="462" t="s">
        <v>609</v>
      </c>
      <c r="F68" s="457" t="s">
        <v>606</v>
      </c>
      <c r="G68" s="300" t="s">
        <v>512</v>
      </c>
      <c r="H68" s="301" t="s">
        <v>342</v>
      </c>
      <c r="I68" s="453" t="s">
        <v>768</v>
      </c>
      <c r="J68" s="453" t="s">
        <v>615</v>
      </c>
      <c r="K68" s="453" t="s">
        <v>616</v>
      </c>
      <c r="L68" s="452" t="s">
        <v>743</v>
      </c>
      <c r="M68" s="454" t="s">
        <v>605</v>
      </c>
      <c r="N68" s="301" t="s">
        <v>759</v>
      </c>
      <c r="O68" s="302" t="s">
        <v>448</v>
      </c>
      <c r="P68" s="303" t="s">
        <v>342</v>
      </c>
      <c r="Q68" s="304" t="s">
        <v>449</v>
      </c>
      <c r="R68" s="460" t="s">
        <v>607</v>
      </c>
      <c r="S68" s="305" t="s">
        <v>301</v>
      </c>
      <c r="T68" s="306" t="s">
        <v>302</v>
      </c>
      <c r="U68" s="307" t="s">
        <v>341</v>
      </c>
      <c r="V68" s="458" t="s">
        <v>511</v>
      </c>
      <c r="W68" s="459" t="s">
        <v>713</v>
      </c>
      <c r="AQ68" s="204"/>
      <c r="AT68" s="204"/>
      <c r="AU68" s="204"/>
      <c r="AX68" s="204"/>
      <c r="BE68" s="208"/>
      <c r="BK68" s="217"/>
    </row>
    <row r="69" spans="1:108" s="206" customFormat="1" ht="18.75" customHeight="1">
      <c r="A69" s="308">
        <v>1</v>
      </c>
      <c r="B69" s="586"/>
      <c r="C69" s="587"/>
      <c r="D69" s="309"/>
      <c r="E69" s="310"/>
      <c r="F69" s="310"/>
      <c r="G69" s="523" t="str">
        <f>IF(F69="","",VLOOKUP($F69,注文フォーム!$CX$3:$DB$20,$E$66+1,FALSE))</f>
        <v/>
      </c>
      <c r="H69" s="368"/>
      <c r="I69" s="311"/>
      <c r="J69" s="311"/>
      <c r="K69" s="311"/>
      <c r="L69" s="311"/>
      <c r="M69" s="455"/>
      <c r="N69" s="312"/>
      <c r="O69" s="313"/>
      <c r="P69" s="314"/>
      <c r="Q69" s="315"/>
      <c r="R69" s="545"/>
      <c r="S69" s="317"/>
      <c r="T69" s="318"/>
      <c r="U69" s="548"/>
      <c r="V69" s="320"/>
      <c r="W69" s="321"/>
      <c r="AQ69" s="204"/>
      <c r="AT69" s="204"/>
      <c r="AU69" s="204"/>
      <c r="AX69" s="204"/>
      <c r="BE69" s="208"/>
      <c r="BK69" s="217"/>
    </row>
    <row r="70" spans="1:108" s="206" customFormat="1" ht="18.75" customHeight="1">
      <c r="A70" s="322">
        <v>2</v>
      </c>
      <c r="B70" s="586"/>
      <c r="C70" s="587"/>
      <c r="D70" s="309"/>
      <c r="E70" s="310"/>
      <c r="F70" s="310"/>
      <c r="G70" s="523" t="str">
        <f>IF(F70="","",VLOOKUP($F70,注文フォーム!$CX$3:$DB$20,$E$66+1,FALSE))</f>
        <v/>
      </c>
      <c r="H70" s="368"/>
      <c r="I70" s="323"/>
      <c r="J70" s="311"/>
      <c r="K70" s="311"/>
      <c r="L70" s="311"/>
      <c r="M70" s="516"/>
      <c r="N70" s="324"/>
      <c r="O70" s="325"/>
      <c r="P70" s="326"/>
      <c r="Q70" s="542"/>
      <c r="R70" s="546"/>
      <c r="S70" s="317"/>
      <c r="T70" s="329"/>
      <c r="U70" s="549"/>
      <c r="V70" s="331"/>
      <c r="W70" s="332"/>
      <c r="AQ70" s="204"/>
      <c r="AT70" s="204"/>
      <c r="AU70" s="204"/>
      <c r="AX70" s="204"/>
      <c r="BE70" s="208"/>
      <c r="BK70" s="217"/>
    </row>
    <row r="71" spans="1:108" s="206" customFormat="1" ht="18.75" customHeight="1">
      <c r="A71" s="322">
        <v>3</v>
      </c>
      <c r="B71" s="586"/>
      <c r="C71" s="587"/>
      <c r="D71" s="309"/>
      <c r="E71" s="310"/>
      <c r="F71" s="310"/>
      <c r="G71" s="523" t="str">
        <f>IF(F71="","",VLOOKUP($F71,注文フォーム!$CX$3:$DB$20,$E$66+1,FALSE))</f>
        <v/>
      </c>
      <c r="H71" s="368"/>
      <c r="I71" s="323"/>
      <c r="J71" s="311"/>
      <c r="K71" s="311"/>
      <c r="L71" s="311"/>
      <c r="M71" s="516"/>
      <c r="N71" s="324"/>
      <c r="O71" s="334"/>
      <c r="P71" s="326"/>
      <c r="Q71" s="542"/>
      <c r="R71" s="546"/>
      <c r="S71" s="317"/>
      <c r="T71" s="329"/>
      <c r="U71" s="549"/>
      <c r="V71" s="331"/>
      <c r="W71" s="332"/>
      <c r="AQ71" s="204"/>
      <c r="AT71" s="204"/>
      <c r="AU71" s="204"/>
      <c r="AX71" s="204"/>
      <c r="BE71" s="208"/>
      <c r="BK71" s="217"/>
    </row>
    <row r="72" spans="1:108" s="206" customFormat="1" ht="18.75" customHeight="1">
      <c r="A72" s="322">
        <v>4</v>
      </c>
      <c r="B72" s="586"/>
      <c r="C72" s="587"/>
      <c r="D72" s="309"/>
      <c r="E72" s="310"/>
      <c r="F72" s="367"/>
      <c r="G72" s="524" t="str">
        <f>IF(F72="","",VLOOKUP($F72,注文フォーム!$CX$3:$DB$20,$E$66+1,FALSE))</f>
        <v/>
      </c>
      <c r="H72" s="368"/>
      <c r="I72" s="323"/>
      <c r="J72" s="311"/>
      <c r="K72" s="311"/>
      <c r="L72" s="311"/>
      <c r="M72" s="516"/>
      <c r="N72" s="324"/>
      <c r="O72" s="334"/>
      <c r="P72" s="326"/>
      <c r="Q72" s="542"/>
      <c r="R72" s="546"/>
      <c r="S72" s="317"/>
      <c r="T72" s="329"/>
      <c r="U72" s="549"/>
      <c r="V72" s="331"/>
      <c r="W72" s="332"/>
      <c r="X72" s="253"/>
      <c r="Y72" s="253"/>
      <c r="Z72" s="253"/>
      <c r="AA72" s="253"/>
      <c r="AQ72" s="204"/>
      <c r="AT72" s="204"/>
      <c r="AU72" s="204"/>
      <c r="AX72" s="204"/>
      <c r="BE72" s="208"/>
      <c r="BK72" s="217"/>
      <c r="CX72" s="333"/>
      <c r="CY72" s="333"/>
      <c r="CZ72" s="333"/>
      <c r="DA72" s="333"/>
    </row>
    <row r="73" spans="1:108" s="206" customFormat="1" ht="18.75" customHeight="1">
      <c r="A73" s="322">
        <v>5</v>
      </c>
      <c r="B73" s="586"/>
      <c r="C73" s="587"/>
      <c r="D73" s="309"/>
      <c r="E73" s="310"/>
      <c r="F73" s="367"/>
      <c r="G73" s="524" t="str">
        <f>IF(F73="","",VLOOKUP($F73,注文フォーム!$CX$3:$DB$20,$E$66+1,FALSE))</f>
        <v/>
      </c>
      <c r="H73" s="368"/>
      <c r="I73" s="323"/>
      <c r="J73" s="311"/>
      <c r="K73" s="311"/>
      <c r="L73" s="311"/>
      <c r="M73" s="516"/>
      <c r="N73" s="324"/>
      <c r="O73" s="334"/>
      <c r="P73" s="326"/>
      <c r="Q73" s="542"/>
      <c r="R73" s="546"/>
      <c r="S73" s="317"/>
      <c r="T73" s="329"/>
      <c r="U73" s="549"/>
      <c r="V73" s="331"/>
      <c r="W73" s="332"/>
      <c r="X73" s="336"/>
      <c r="Y73" s="336"/>
      <c r="Z73" s="336"/>
      <c r="AA73" s="336"/>
      <c r="AB73" s="336"/>
      <c r="AC73" s="336"/>
      <c r="AD73" s="336"/>
      <c r="AE73" s="336"/>
      <c r="AF73" s="336"/>
      <c r="AG73" s="336"/>
      <c r="AH73" s="336"/>
      <c r="AI73" s="333"/>
      <c r="AJ73" s="333"/>
      <c r="AK73" s="333"/>
      <c r="AL73" s="333"/>
      <c r="AM73" s="333"/>
      <c r="AN73" s="333"/>
      <c r="AO73" s="333"/>
      <c r="AP73" s="333"/>
      <c r="AQ73" s="512"/>
      <c r="AR73" s="333"/>
      <c r="AS73" s="333"/>
      <c r="AT73" s="204"/>
      <c r="AU73" s="204"/>
      <c r="AX73" s="204"/>
      <c r="BE73" s="208"/>
      <c r="BK73" s="217"/>
      <c r="DB73" s="333"/>
      <c r="DC73" s="333"/>
      <c r="DD73" s="333"/>
    </row>
    <row r="74" spans="1:108" s="206" customFormat="1" ht="18.75" customHeight="1">
      <c r="A74" s="322">
        <v>6</v>
      </c>
      <c r="B74" s="586"/>
      <c r="C74" s="587"/>
      <c r="D74" s="309"/>
      <c r="E74" s="310"/>
      <c r="F74" s="367"/>
      <c r="G74" s="524" t="str">
        <f>IF(F74="","",VLOOKUP($F74,注文フォーム!$CX$3:$DB$20,$E$66+1,FALSE))</f>
        <v/>
      </c>
      <c r="H74" s="368"/>
      <c r="I74" s="323"/>
      <c r="J74" s="311"/>
      <c r="K74" s="311"/>
      <c r="L74" s="311"/>
      <c r="M74" s="516"/>
      <c r="N74" s="324"/>
      <c r="O74" s="334"/>
      <c r="P74" s="326"/>
      <c r="Q74" s="542"/>
      <c r="R74" s="546"/>
      <c r="S74" s="317"/>
      <c r="T74" s="329"/>
      <c r="U74" s="549"/>
      <c r="V74" s="331"/>
      <c r="W74" s="337"/>
      <c r="X74" s="253"/>
      <c r="Y74" s="253"/>
      <c r="Z74" s="253"/>
      <c r="AA74" s="253"/>
      <c r="AB74" s="253"/>
      <c r="AC74" s="253"/>
      <c r="AD74" s="253"/>
      <c r="AE74" s="253"/>
      <c r="AF74" s="253"/>
      <c r="AQ74" s="204"/>
      <c r="AT74" s="204"/>
      <c r="AU74" s="204"/>
      <c r="AX74" s="204"/>
      <c r="BE74" s="208"/>
      <c r="BK74" s="217"/>
      <c r="CW74" s="333"/>
    </row>
    <row r="75" spans="1:108" s="206" customFormat="1" ht="18.75" customHeight="1">
      <c r="A75" s="322">
        <v>7</v>
      </c>
      <c r="B75" s="586"/>
      <c r="C75" s="587"/>
      <c r="D75" s="309"/>
      <c r="E75" s="310"/>
      <c r="F75" s="367"/>
      <c r="G75" s="524" t="str">
        <f>IF(F75="","",VLOOKUP($F75,注文フォーム!$CX$3:$DB$20,$E$66+1,FALSE))</f>
        <v/>
      </c>
      <c r="H75" s="368"/>
      <c r="I75" s="323"/>
      <c r="J75" s="311"/>
      <c r="K75" s="311"/>
      <c r="L75" s="311"/>
      <c r="M75" s="516"/>
      <c r="N75" s="324"/>
      <c r="O75" s="334"/>
      <c r="P75" s="326"/>
      <c r="Q75" s="542"/>
      <c r="R75" s="546"/>
      <c r="S75" s="317"/>
      <c r="T75" s="329"/>
      <c r="U75" s="549"/>
      <c r="V75" s="331"/>
      <c r="W75" s="338"/>
      <c r="AQ75" s="204"/>
      <c r="AT75" s="204"/>
      <c r="AU75" s="204"/>
      <c r="AX75" s="204"/>
      <c r="BE75" s="208"/>
      <c r="BK75" s="217"/>
    </row>
    <row r="76" spans="1:108" s="206" customFormat="1" ht="18.75" customHeight="1">
      <c r="A76" s="322">
        <v>8</v>
      </c>
      <c r="B76" s="586"/>
      <c r="C76" s="587"/>
      <c r="D76" s="309"/>
      <c r="E76" s="310"/>
      <c r="F76" s="367"/>
      <c r="G76" s="524" t="str">
        <f>IF(F76="","",VLOOKUP($F76,注文フォーム!$CX$3:$DB$20,$E$66+1,FALSE))</f>
        <v/>
      </c>
      <c r="H76" s="368"/>
      <c r="I76" s="323"/>
      <c r="J76" s="311"/>
      <c r="K76" s="311"/>
      <c r="L76" s="311"/>
      <c r="M76" s="516"/>
      <c r="N76" s="324"/>
      <c r="O76" s="334"/>
      <c r="P76" s="326"/>
      <c r="Q76" s="542"/>
      <c r="R76" s="546"/>
      <c r="S76" s="317"/>
      <c r="T76" s="329"/>
      <c r="U76" s="549"/>
      <c r="V76" s="331"/>
      <c r="W76" s="338"/>
      <c r="AQ76" s="204"/>
      <c r="AT76" s="204"/>
      <c r="AU76" s="204"/>
      <c r="AX76" s="204"/>
      <c r="BE76" s="208"/>
      <c r="BK76" s="217"/>
    </row>
    <row r="77" spans="1:108" s="206" customFormat="1" ht="18.75" customHeight="1">
      <c r="A77" s="322">
        <v>9</v>
      </c>
      <c r="B77" s="586"/>
      <c r="C77" s="587"/>
      <c r="D77" s="309"/>
      <c r="E77" s="310"/>
      <c r="F77" s="367"/>
      <c r="G77" s="524" t="str">
        <f>IF(F77="","",VLOOKUP($F77,注文フォーム!$CX$3:$DB$20,$E$66+1,FALSE))</f>
        <v/>
      </c>
      <c r="H77" s="368"/>
      <c r="I77" s="323"/>
      <c r="J77" s="311"/>
      <c r="K77" s="311"/>
      <c r="L77" s="311"/>
      <c r="M77" s="516"/>
      <c r="N77" s="324"/>
      <c r="O77" s="334"/>
      <c r="P77" s="326"/>
      <c r="Q77" s="542"/>
      <c r="R77" s="546"/>
      <c r="S77" s="317"/>
      <c r="T77" s="329"/>
      <c r="U77" s="549"/>
      <c r="V77" s="331"/>
      <c r="W77" s="338"/>
      <c r="AQ77" s="204"/>
      <c r="AT77" s="204"/>
      <c r="AU77" s="204"/>
      <c r="AX77" s="204"/>
      <c r="BE77" s="208"/>
      <c r="BK77" s="217"/>
    </row>
    <row r="78" spans="1:108" s="206" customFormat="1" ht="18.75" customHeight="1">
      <c r="A78" s="322">
        <v>10</v>
      </c>
      <c r="B78" s="586"/>
      <c r="C78" s="587"/>
      <c r="D78" s="309"/>
      <c r="E78" s="310"/>
      <c r="F78" s="367"/>
      <c r="G78" s="524" t="str">
        <f>IF(F78="","",VLOOKUP($F78,注文フォーム!$CX$3:$DB$20,$E$66+1,FALSE))</f>
        <v/>
      </c>
      <c r="H78" s="368"/>
      <c r="I78" s="323"/>
      <c r="J78" s="311"/>
      <c r="K78" s="311"/>
      <c r="L78" s="311"/>
      <c r="M78" s="516"/>
      <c r="N78" s="324"/>
      <c r="O78" s="334"/>
      <c r="P78" s="326"/>
      <c r="Q78" s="542"/>
      <c r="R78" s="546"/>
      <c r="S78" s="317"/>
      <c r="T78" s="329"/>
      <c r="U78" s="549"/>
      <c r="V78" s="331"/>
      <c r="W78" s="338"/>
      <c r="AQ78" s="204"/>
      <c r="AT78" s="204"/>
      <c r="AU78" s="204"/>
      <c r="AX78" s="204"/>
      <c r="BE78" s="208"/>
      <c r="BK78" s="217"/>
    </row>
    <row r="79" spans="1:108" s="206" customFormat="1" ht="18.75" customHeight="1">
      <c r="A79" s="322">
        <v>11</v>
      </c>
      <c r="B79" s="586"/>
      <c r="C79" s="587"/>
      <c r="D79" s="309"/>
      <c r="E79" s="310"/>
      <c r="F79" s="367"/>
      <c r="G79" s="524" t="str">
        <f>IF(F79="","",VLOOKUP($F79,注文フォーム!$CX$3:$DB$20,$E$66+1,FALSE))</f>
        <v/>
      </c>
      <c r="H79" s="368"/>
      <c r="I79" s="323"/>
      <c r="J79" s="311"/>
      <c r="K79" s="311"/>
      <c r="L79" s="311"/>
      <c r="M79" s="516"/>
      <c r="N79" s="324"/>
      <c r="O79" s="334"/>
      <c r="P79" s="326"/>
      <c r="Q79" s="542"/>
      <c r="R79" s="546"/>
      <c r="S79" s="317"/>
      <c r="T79" s="329"/>
      <c r="U79" s="549"/>
      <c r="V79" s="331"/>
      <c r="W79" s="338"/>
      <c r="AQ79" s="204"/>
      <c r="AT79" s="204"/>
      <c r="AU79" s="204"/>
      <c r="AX79" s="204"/>
      <c r="BE79" s="208"/>
      <c r="BK79" s="217"/>
    </row>
    <row r="80" spans="1:108" s="206" customFormat="1" ht="18.75" customHeight="1">
      <c r="A80" s="322">
        <v>12</v>
      </c>
      <c r="B80" s="586"/>
      <c r="C80" s="587"/>
      <c r="D80" s="309"/>
      <c r="E80" s="310"/>
      <c r="F80" s="367"/>
      <c r="G80" s="524" t="str">
        <f>IF(F80="","",VLOOKUP($F80,注文フォーム!$CX$3:$DB$20,$E$66+1,FALSE))</f>
        <v/>
      </c>
      <c r="H80" s="368"/>
      <c r="I80" s="323"/>
      <c r="J80" s="311"/>
      <c r="K80" s="311"/>
      <c r="L80" s="311"/>
      <c r="M80" s="516"/>
      <c r="N80" s="324"/>
      <c r="O80" s="334"/>
      <c r="P80" s="326"/>
      <c r="Q80" s="542"/>
      <c r="R80" s="546"/>
      <c r="S80" s="317"/>
      <c r="T80" s="329"/>
      <c r="U80" s="549"/>
      <c r="V80" s="331"/>
      <c r="W80" s="338"/>
      <c r="AQ80" s="204"/>
      <c r="AT80" s="204"/>
      <c r="AU80" s="204"/>
      <c r="AX80" s="204"/>
      <c r="BE80" s="208"/>
      <c r="BK80" s="217"/>
    </row>
    <row r="81" spans="1:109" s="206" customFormat="1" ht="18.75" customHeight="1">
      <c r="A81" s="322">
        <v>13</v>
      </c>
      <c r="B81" s="586"/>
      <c r="C81" s="587"/>
      <c r="D81" s="309"/>
      <c r="E81" s="310"/>
      <c r="F81" s="367"/>
      <c r="G81" s="524" t="str">
        <f>IF(F81="","",VLOOKUP($F81,注文フォーム!$CX$3:$DB$20,$E$66+1,FALSE))</f>
        <v/>
      </c>
      <c r="H81" s="368"/>
      <c r="I81" s="323"/>
      <c r="J81" s="311"/>
      <c r="K81" s="311"/>
      <c r="L81" s="311"/>
      <c r="M81" s="516"/>
      <c r="N81" s="324"/>
      <c r="O81" s="334"/>
      <c r="P81" s="326"/>
      <c r="Q81" s="542"/>
      <c r="R81" s="546"/>
      <c r="S81" s="317"/>
      <c r="T81" s="329"/>
      <c r="U81" s="549"/>
      <c r="V81" s="331"/>
      <c r="W81" s="338"/>
      <c r="AQ81" s="204"/>
      <c r="AT81" s="204"/>
      <c r="AU81" s="204"/>
      <c r="AX81" s="204"/>
      <c r="BE81" s="208"/>
      <c r="BK81" s="217"/>
    </row>
    <row r="82" spans="1:109" s="206" customFormat="1" ht="18.75" customHeight="1">
      <c r="A82" s="322">
        <v>14</v>
      </c>
      <c r="B82" s="586"/>
      <c r="C82" s="587"/>
      <c r="D82" s="309"/>
      <c r="E82" s="310"/>
      <c r="F82" s="367"/>
      <c r="G82" s="524" t="str">
        <f>IF(F82="","",VLOOKUP($F82,注文フォーム!$CX$3:$DB$20,$E$66+1,FALSE))</f>
        <v/>
      </c>
      <c r="H82" s="368"/>
      <c r="I82" s="323"/>
      <c r="J82" s="311"/>
      <c r="K82" s="311"/>
      <c r="L82" s="311"/>
      <c r="M82" s="516"/>
      <c r="N82" s="324"/>
      <c r="O82" s="334"/>
      <c r="P82" s="326"/>
      <c r="Q82" s="542"/>
      <c r="R82" s="546"/>
      <c r="S82" s="317"/>
      <c r="T82" s="329"/>
      <c r="U82" s="549"/>
      <c r="V82" s="331"/>
      <c r="W82" s="338"/>
      <c r="AQ82" s="204"/>
      <c r="AT82" s="204"/>
      <c r="AU82" s="204"/>
      <c r="AX82" s="204"/>
      <c r="BE82" s="208"/>
      <c r="BK82" s="217"/>
    </row>
    <row r="83" spans="1:109" ht="18.75" customHeight="1">
      <c r="A83" s="322">
        <v>15</v>
      </c>
      <c r="B83" s="586"/>
      <c r="C83" s="587"/>
      <c r="D83" s="309"/>
      <c r="E83" s="310"/>
      <c r="F83" s="367"/>
      <c r="G83" s="524" t="str">
        <f>IF(F83="","",VLOOKUP($F83,注文フォーム!$CX$3:$DB$20,$E$66+1,FALSE))</f>
        <v/>
      </c>
      <c r="H83" s="368"/>
      <c r="I83" s="323"/>
      <c r="J83" s="311"/>
      <c r="K83" s="311"/>
      <c r="L83" s="311"/>
      <c r="M83" s="516"/>
      <c r="N83" s="324"/>
      <c r="O83" s="334"/>
      <c r="P83" s="326"/>
      <c r="Q83" s="542"/>
      <c r="R83" s="546"/>
      <c r="S83" s="317"/>
      <c r="T83" s="329"/>
      <c r="U83" s="549"/>
      <c r="V83" s="331"/>
      <c r="W83" s="338"/>
      <c r="X83" s="206"/>
      <c r="Y83" s="206"/>
      <c r="Z83" s="206"/>
      <c r="AA83" s="206"/>
      <c r="AB83" s="206"/>
      <c r="AC83" s="206"/>
      <c r="AD83" s="206"/>
      <c r="AE83" s="206"/>
      <c r="AF83" s="206"/>
      <c r="AG83" s="206"/>
      <c r="AH83" s="206"/>
      <c r="AI83" s="206"/>
      <c r="AJ83" s="206"/>
      <c r="AK83" s="206"/>
      <c r="AL83" s="206"/>
      <c r="AM83" s="206"/>
      <c r="AN83" s="206"/>
      <c r="AO83" s="206"/>
      <c r="AP83" s="206"/>
      <c r="AQ83" s="204"/>
      <c r="AR83" s="206"/>
      <c r="AS83" s="206"/>
      <c r="AV83" s="206"/>
      <c r="AW83" s="206"/>
      <c r="AX83" s="204"/>
      <c r="AY83" s="206"/>
      <c r="AZ83" s="206"/>
      <c r="BA83" s="206"/>
      <c r="BB83" s="206"/>
      <c r="BC83" s="206"/>
      <c r="BD83" s="206"/>
      <c r="BE83" s="208"/>
      <c r="BF83" s="206"/>
      <c r="BG83" s="206"/>
      <c r="BH83" s="206"/>
      <c r="BI83" s="206"/>
      <c r="BJ83" s="217"/>
      <c r="BK83" s="206"/>
      <c r="BL83" s="206"/>
      <c r="BM83" s="206"/>
      <c r="BN83" s="206"/>
      <c r="BO83" s="206"/>
      <c r="BP83" s="206"/>
      <c r="BQ83" s="206"/>
      <c r="BR83" s="206"/>
      <c r="BS83" s="206"/>
      <c r="BT83" s="206"/>
      <c r="BU83" s="206"/>
      <c r="BV83" s="206"/>
      <c r="BW83" s="206"/>
      <c r="BX83" s="206"/>
      <c r="BY83" s="206"/>
      <c r="BZ83" s="206"/>
      <c r="DB83" s="206"/>
      <c r="DC83" s="206"/>
      <c r="DD83" s="206"/>
      <c r="DE83" s="206"/>
    </row>
    <row r="84" spans="1:109" ht="18.75" customHeight="1">
      <c r="A84" s="322">
        <v>16</v>
      </c>
      <c r="B84" s="586"/>
      <c r="C84" s="587"/>
      <c r="D84" s="309"/>
      <c r="E84" s="310"/>
      <c r="F84" s="367"/>
      <c r="G84" s="524" t="str">
        <f>IF(F84="","",VLOOKUP($F84,注文フォーム!$CX$3:$DB$20,$E$66+1,FALSE))</f>
        <v/>
      </c>
      <c r="H84" s="368"/>
      <c r="I84" s="323"/>
      <c r="J84" s="311"/>
      <c r="K84" s="311"/>
      <c r="L84" s="311"/>
      <c r="M84" s="516"/>
      <c r="N84" s="324"/>
      <c r="O84" s="334"/>
      <c r="P84" s="326"/>
      <c r="Q84" s="542"/>
      <c r="R84" s="546"/>
      <c r="S84" s="317"/>
      <c r="T84" s="329"/>
      <c r="U84" s="549"/>
      <c r="V84" s="331"/>
      <c r="W84" s="338"/>
      <c r="X84" s="206"/>
      <c r="Y84" s="206"/>
      <c r="Z84" s="206"/>
      <c r="AA84" s="206"/>
      <c r="AB84" s="206"/>
      <c r="AC84" s="206"/>
      <c r="AD84" s="206"/>
      <c r="AE84" s="206"/>
      <c r="AF84" s="206"/>
      <c r="AG84" s="206"/>
      <c r="AH84" s="206"/>
      <c r="AI84" s="206"/>
      <c r="AJ84" s="206"/>
      <c r="AK84" s="206"/>
      <c r="AL84" s="206"/>
      <c r="AM84" s="206"/>
      <c r="AN84" s="206"/>
      <c r="AO84" s="206"/>
      <c r="AP84" s="206"/>
      <c r="AQ84" s="204"/>
      <c r="AR84" s="206"/>
      <c r="AS84" s="206"/>
      <c r="AV84" s="206"/>
      <c r="AW84" s="206"/>
      <c r="AX84" s="204"/>
      <c r="AY84" s="206"/>
      <c r="AZ84" s="206"/>
      <c r="BA84" s="206"/>
      <c r="BB84" s="206"/>
      <c r="BC84" s="206"/>
      <c r="BD84" s="206"/>
      <c r="BE84" s="208"/>
      <c r="BJ84" s="165"/>
      <c r="BK84" s="76"/>
    </row>
    <row r="85" spans="1:109" ht="18.75" customHeight="1">
      <c r="A85" s="322">
        <v>17</v>
      </c>
      <c r="B85" s="586"/>
      <c r="C85" s="587"/>
      <c r="D85" s="309"/>
      <c r="E85" s="310"/>
      <c r="F85" s="367"/>
      <c r="G85" s="524" t="str">
        <f>IF(F85="","",VLOOKUP($F85,注文フォーム!$CX$3:$DB$20,$E$66+1,FALSE))</f>
        <v/>
      </c>
      <c r="H85" s="368"/>
      <c r="I85" s="323"/>
      <c r="J85" s="311"/>
      <c r="K85" s="311"/>
      <c r="L85" s="311"/>
      <c r="M85" s="516"/>
      <c r="N85" s="324"/>
      <c r="O85" s="334"/>
      <c r="P85" s="326"/>
      <c r="Q85" s="542"/>
      <c r="R85" s="546"/>
      <c r="S85" s="317"/>
      <c r="T85" s="329"/>
      <c r="U85" s="549"/>
      <c r="V85" s="331"/>
      <c r="W85" s="338"/>
      <c r="X85" s="206"/>
      <c r="Y85" s="206"/>
      <c r="Z85" s="206"/>
      <c r="AA85" s="206"/>
      <c r="AB85" s="206"/>
      <c r="AC85" s="206"/>
      <c r="AD85" s="206"/>
      <c r="AE85" s="206"/>
      <c r="AF85" s="206"/>
      <c r="AG85" s="206"/>
      <c r="AH85" s="206"/>
      <c r="AI85" s="206"/>
      <c r="AJ85" s="206"/>
      <c r="AK85" s="206"/>
      <c r="AL85" s="206"/>
      <c r="AM85" s="206"/>
      <c r="AN85" s="206"/>
      <c r="AO85" s="206"/>
      <c r="AP85" s="206"/>
      <c r="AQ85" s="204"/>
      <c r="AR85" s="206"/>
      <c r="AS85" s="206"/>
      <c r="AV85" s="206"/>
      <c r="AW85" s="206"/>
      <c r="AX85" s="204"/>
      <c r="BE85" s="208"/>
      <c r="BK85" s="76"/>
      <c r="BL85" s="165"/>
    </row>
    <row r="86" spans="1:109" ht="18.75" customHeight="1">
      <c r="A86" s="322">
        <v>18</v>
      </c>
      <c r="B86" s="586"/>
      <c r="C86" s="587"/>
      <c r="D86" s="309"/>
      <c r="E86" s="310"/>
      <c r="F86" s="367"/>
      <c r="G86" s="524" t="str">
        <f>IF(F86="","",VLOOKUP($F86,注文フォーム!$CX$3:$DB$20,$E$66+1,FALSE))</f>
        <v/>
      </c>
      <c r="H86" s="368"/>
      <c r="I86" s="323"/>
      <c r="J86" s="311"/>
      <c r="K86" s="311"/>
      <c r="L86" s="311"/>
      <c r="M86" s="516"/>
      <c r="N86" s="324"/>
      <c r="O86" s="334"/>
      <c r="P86" s="326"/>
      <c r="Q86" s="542"/>
      <c r="R86" s="546"/>
      <c r="S86" s="317"/>
      <c r="T86" s="329"/>
      <c r="U86" s="549"/>
      <c r="V86" s="331"/>
      <c r="W86" s="338"/>
      <c r="X86" s="206"/>
      <c r="Y86" s="206"/>
      <c r="Z86" s="206"/>
      <c r="AA86" s="206"/>
      <c r="AB86" s="206"/>
      <c r="AC86" s="206"/>
      <c r="AD86" s="206"/>
      <c r="AE86" s="206"/>
      <c r="AF86" s="206"/>
      <c r="AG86" s="206"/>
      <c r="AH86" s="206"/>
      <c r="AI86" s="206"/>
      <c r="AJ86" s="206"/>
      <c r="AK86" s="206"/>
      <c r="AL86" s="206"/>
      <c r="AM86" s="206"/>
      <c r="AN86" s="206"/>
      <c r="AO86" s="206"/>
      <c r="AP86" s="206"/>
      <c r="AQ86" s="204"/>
      <c r="AR86" s="206"/>
      <c r="AS86" s="206"/>
      <c r="AV86" s="206"/>
      <c r="AW86" s="206"/>
      <c r="AX86" s="204"/>
      <c r="BE86" s="544"/>
      <c r="BK86" s="76"/>
      <c r="BL86" s="165"/>
    </row>
    <row r="87" spans="1:109" ht="18.75" customHeight="1">
      <c r="A87" s="322">
        <v>19</v>
      </c>
      <c r="B87" s="586"/>
      <c r="C87" s="587"/>
      <c r="D87" s="309"/>
      <c r="E87" s="310"/>
      <c r="F87" s="367"/>
      <c r="G87" s="524" t="str">
        <f>IF(F87="","",VLOOKUP($F87,注文フォーム!$CX$3:$DB$20,$E$66+1,FALSE))</f>
        <v/>
      </c>
      <c r="H87" s="368"/>
      <c r="I87" s="323"/>
      <c r="J87" s="311"/>
      <c r="K87" s="311"/>
      <c r="L87" s="311"/>
      <c r="M87" s="516"/>
      <c r="N87" s="324"/>
      <c r="O87" s="334"/>
      <c r="P87" s="326"/>
      <c r="Q87" s="542"/>
      <c r="R87" s="546"/>
      <c r="S87" s="317"/>
      <c r="T87" s="329"/>
      <c r="U87" s="549"/>
      <c r="V87" s="331"/>
      <c r="W87" s="338"/>
      <c r="X87" s="206"/>
      <c r="Y87" s="206"/>
      <c r="Z87" s="206"/>
      <c r="AA87" s="206"/>
      <c r="AB87" s="206"/>
      <c r="AC87" s="206"/>
      <c r="AD87" s="206"/>
      <c r="AE87" s="206"/>
      <c r="AF87" s="206"/>
      <c r="AG87" s="206"/>
      <c r="AH87" s="206"/>
      <c r="AI87" s="206"/>
      <c r="AJ87" s="206"/>
      <c r="AK87" s="206"/>
      <c r="AL87" s="206"/>
      <c r="AM87" s="206"/>
      <c r="AN87" s="206"/>
      <c r="AO87" s="206"/>
      <c r="AP87" s="206"/>
      <c r="AQ87" s="204"/>
      <c r="AR87" s="206"/>
      <c r="AS87" s="206"/>
      <c r="AX87" s="204"/>
      <c r="BE87" s="544"/>
      <c r="BK87" s="76"/>
      <c r="BL87" s="165"/>
    </row>
    <row r="88" spans="1:109" ht="18.75" customHeight="1">
      <c r="A88" s="322">
        <v>20</v>
      </c>
      <c r="B88" s="586"/>
      <c r="C88" s="587"/>
      <c r="D88" s="309"/>
      <c r="E88" s="310"/>
      <c r="F88" s="367"/>
      <c r="G88" s="524" t="str">
        <f>IF(F88="","",VLOOKUP($F88,注文フォーム!$CX$3:$DB$20,$E$66+1,FALSE))</f>
        <v/>
      </c>
      <c r="H88" s="368"/>
      <c r="I88" s="323"/>
      <c r="J88" s="311"/>
      <c r="K88" s="311"/>
      <c r="L88" s="311"/>
      <c r="M88" s="516"/>
      <c r="N88" s="324"/>
      <c r="O88" s="334"/>
      <c r="P88" s="326"/>
      <c r="Q88" s="542"/>
      <c r="R88" s="546"/>
      <c r="S88" s="317"/>
      <c r="T88" s="329"/>
      <c r="U88" s="549"/>
      <c r="V88" s="331"/>
      <c r="W88" s="338"/>
      <c r="X88" s="206"/>
      <c r="Y88" s="206"/>
      <c r="Z88" s="206"/>
      <c r="AA88" s="206"/>
      <c r="AB88" s="206"/>
      <c r="AC88" s="206"/>
      <c r="AD88" s="206"/>
      <c r="AE88" s="206"/>
      <c r="AF88" s="206"/>
      <c r="AG88" s="206"/>
      <c r="AH88" s="206"/>
      <c r="AI88" s="206"/>
      <c r="AJ88" s="206"/>
      <c r="AK88" s="206"/>
      <c r="AL88" s="206"/>
      <c r="AM88" s="206"/>
      <c r="AN88" s="206"/>
      <c r="AO88" s="206"/>
      <c r="AP88" s="206"/>
      <c r="AQ88" s="204"/>
      <c r="AR88" s="206"/>
      <c r="AS88" s="206"/>
      <c r="BE88" s="544"/>
      <c r="BK88" s="76"/>
      <c r="BL88" s="165"/>
    </row>
    <row r="89" spans="1:109" ht="18.75" customHeight="1">
      <c r="A89" s="322">
        <v>21</v>
      </c>
      <c r="B89" s="586"/>
      <c r="C89" s="587"/>
      <c r="D89" s="309"/>
      <c r="E89" s="310"/>
      <c r="F89" s="367"/>
      <c r="G89" s="524" t="str">
        <f>IF(F89="","",VLOOKUP($F89,注文フォーム!$CX$3:$DB$20,$E$66+1,FALSE))</f>
        <v/>
      </c>
      <c r="H89" s="368"/>
      <c r="I89" s="323"/>
      <c r="J89" s="311"/>
      <c r="K89" s="311"/>
      <c r="L89" s="311"/>
      <c r="M89" s="516"/>
      <c r="N89" s="324"/>
      <c r="O89" s="334"/>
      <c r="P89" s="326"/>
      <c r="Q89" s="542"/>
      <c r="R89" s="546"/>
      <c r="S89" s="317"/>
      <c r="T89" s="329"/>
      <c r="U89" s="549"/>
      <c r="V89" s="331"/>
      <c r="W89" s="338"/>
      <c r="X89" s="206"/>
      <c r="Y89" s="206"/>
      <c r="Z89" s="206"/>
      <c r="AA89" s="206"/>
      <c r="AB89" s="206"/>
      <c r="AC89" s="206"/>
      <c r="AD89" s="206"/>
      <c r="AE89" s="206"/>
      <c r="AF89" s="206"/>
      <c r="AG89" s="206"/>
      <c r="AH89" s="206"/>
      <c r="AI89" s="206"/>
      <c r="AJ89" s="206"/>
      <c r="AK89" s="206"/>
      <c r="AL89" s="206"/>
      <c r="AM89" s="206"/>
      <c r="AN89" s="206"/>
      <c r="AO89" s="206"/>
      <c r="AP89" s="206"/>
      <c r="AQ89" s="204"/>
      <c r="AR89" s="206"/>
      <c r="AS89" s="206"/>
      <c r="BE89" s="544"/>
      <c r="BK89" s="76"/>
      <c r="BL89" s="165"/>
    </row>
    <row r="90" spans="1:109" ht="18.75" customHeight="1">
      <c r="A90" s="322">
        <v>22</v>
      </c>
      <c r="B90" s="586"/>
      <c r="C90" s="587"/>
      <c r="D90" s="309"/>
      <c r="E90" s="310"/>
      <c r="F90" s="367"/>
      <c r="G90" s="524" t="str">
        <f>IF(F90="","",VLOOKUP($F90,注文フォーム!$CX$3:$DB$20,$E$66+1,FALSE))</f>
        <v/>
      </c>
      <c r="H90" s="368"/>
      <c r="I90" s="323"/>
      <c r="J90" s="311"/>
      <c r="K90" s="311"/>
      <c r="L90" s="311"/>
      <c r="M90" s="516"/>
      <c r="N90" s="324"/>
      <c r="O90" s="334"/>
      <c r="P90" s="326"/>
      <c r="Q90" s="542"/>
      <c r="R90" s="546"/>
      <c r="S90" s="317"/>
      <c r="T90" s="329"/>
      <c r="U90" s="549"/>
      <c r="V90" s="331"/>
      <c r="W90" s="338"/>
      <c r="X90" s="206"/>
      <c r="Y90" s="206"/>
      <c r="Z90" s="206"/>
      <c r="AA90" s="206"/>
      <c r="AB90" s="206"/>
      <c r="AC90" s="206"/>
      <c r="AD90" s="206"/>
      <c r="AE90" s="206"/>
      <c r="AF90" s="206"/>
      <c r="AG90" s="206"/>
      <c r="AH90" s="206"/>
      <c r="AI90" s="206"/>
      <c r="AJ90" s="206"/>
      <c r="AK90" s="206"/>
      <c r="AL90" s="206"/>
      <c r="AM90" s="206"/>
      <c r="AN90" s="206"/>
      <c r="AO90" s="206"/>
      <c r="AP90" s="206"/>
      <c r="AQ90" s="204"/>
      <c r="AR90" s="206"/>
      <c r="AS90" s="206"/>
      <c r="BE90" s="544"/>
      <c r="BK90" s="76"/>
      <c r="BL90" s="165"/>
    </row>
    <row r="91" spans="1:109" ht="18.75" customHeight="1">
      <c r="A91" s="322">
        <v>23</v>
      </c>
      <c r="B91" s="586"/>
      <c r="C91" s="587"/>
      <c r="D91" s="309"/>
      <c r="E91" s="310"/>
      <c r="F91" s="367"/>
      <c r="G91" s="524" t="str">
        <f>IF(F91="","",VLOOKUP($F91,注文フォーム!$CX$3:$DB$20,$E$66+1,FALSE))</f>
        <v/>
      </c>
      <c r="H91" s="368"/>
      <c r="I91" s="323"/>
      <c r="J91" s="311"/>
      <c r="K91" s="311"/>
      <c r="L91" s="311"/>
      <c r="M91" s="516"/>
      <c r="N91" s="324"/>
      <c r="O91" s="334"/>
      <c r="P91" s="326"/>
      <c r="Q91" s="542"/>
      <c r="R91" s="546"/>
      <c r="S91" s="317"/>
      <c r="T91" s="329"/>
      <c r="U91" s="549"/>
      <c r="V91" s="331"/>
      <c r="W91" s="338"/>
      <c r="X91" s="206"/>
      <c r="Y91" s="206"/>
      <c r="Z91" s="206"/>
      <c r="AA91" s="206"/>
      <c r="AB91" s="206"/>
      <c r="AC91" s="206"/>
      <c r="AD91" s="206"/>
      <c r="AE91" s="206"/>
      <c r="AF91" s="206"/>
      <c r="AG91" s="206"/>
      <c r="AH91" s="206"/>
      <c r="AI91" s="206"/>
      <c r="AJ91" s="206"/>
      <c r="AK91" s="206"/>
      <c r="AL91" s="206"/>
      <c r="AM91" s="206"/>
      <c r="AN91" s="206"/>
      <c r="AO91" s="206"/>
      <c r="AP91" s="206"/>
      <c r="AQ91" s="204"/>
      <c r="AR91" s="206"/>
      <c r="AS91" s="206"/>
      <c r="BE91" s="544"/>
      <c r="BK91" s="76"/>
      <c r="BL91" s="165"/>
    </row>
    <row r="92" spans="1:109" ht="18.75" customHeight="1">
      <c r="A92" s="322">
        <v>24</v>
      </c>
      <c r="B92" s="586"/>
      <c r="C92" s="587"/>
      <c r="D92" s="309"/>
      <c r="E92" s="310"/>
      <c r="F92" s="367"/>
      <c r="G92" s="524" t="str">
        <f>IF(F92="","",VLOOKUP($F92,注文フォーム!$CX$3:$DB$20,$E$66+1,FALSE))</f>
        <v/>
      </c>
      <c r="H92" s="368"/>
      <c r="I92" s="323"/>
      <c r="J92" s="311"/>
      <c r="K92" s="311"/>
      <c r="L92" s="311"/>
      <c r="M92" s="516"/>
      <c r="N92" s="324"/>
      <c r="O92" s="334"/>
      <c r="P92" s="326"/>
      <c r="Q92" s="542"/>
      <c r="R92" s="546"/>
      <c r="S92" s="317"/>
      <c r="T92" s="329"/>
      <c r="U92" s="549"/>
      <c r="V92" s="331"/>
      <c r="W92" s="338"/>
      <c r="X92" s="206"/>
      <c r="Y92" s="206"/>
      <c r="Z92" s="206"/>
      <c r="AA92" s="206"/>
      <c r="AB92" s="206"/>
      <c r="AC92" s="206"/>
      <c r="AD92" s="206"/>
      <c r="AE92" s="206"/>
      <c r="AF92" s="206"/>
      <c r="AG92" s="206"/>
      <c r="AH92" s="206"/>
      <c r="AI92" s="206"/>
      <c r="AJ92" s="206"/>
      <c r="AK92" s="206"/>
      <c r="AL92" s="206"/>
      <c r="AM92" s="206"/>
      <c r="AN92" s="206"/>
      <c r="AO92" s="206"/>
      <c r="AP92" s="206"/>
      <c r="AQ92" s="204"/>
      <c r="AR92" s="206"/>
      <c r="AS92" s="206"/>
      <c r="BE92" s="544"/>
      <c r="BK92" s="76"/>
      <c r="BL92" s="165"/>
    </row>
    <row r="93" spans="1:109" ht="18.75" customHeight="1">
      <c r="A93" s="322">
        <v>25</v>
      </c>
      <c r="B93" s="586"/>
      <c r="C93" s="587"/>
      <c r="D93" s="309"/>
      <c r="E93" s="310"/>
      <c r="F93" s="367"/>
      <c r="G93" s="524" t="str">
        <f>IF(F93="","",VLOOKUP($F93,注文フォーム!$CX$3:$DB$20,$E$66+1,FALSE))</f>
        <v/>
      </c>
      <c r="H93" s="368"/>
      <c r="I93" s="323"/>
      <c r="J93" s="311"/>
      <c r="K93" s="311"/>
      <c r="L93" s="311"/>
      <c r="M93" s="516"/>
      <c r="N93" s="324"/>
      <c r="O93" s="334"/>
      <c r="P93" s="326"/>
      <c r="Q93" s="542"/>
      <c r="R93" s="546"/>
      <c r="S93" s="317"/>
      <c r="T93" s="329"/>
      <c r="U93" s="549"/>
      <c r="V93" s="331"/>
      <c r="W93" s="338"/>
      <c r="X93" s="206"/>
      <c r="Y93" s="206"/>
      <c r="Z93" s="206"/>
      <c r="AA93" s="206"/>
      <c r="AB93" s="206"/>
      <c r="AC93" s="206"/>
      <c r="AD93" s="206"/>
      <c r="AE93" s="206"/>
      <c r="AF93" s="206"/>
      <c r="AG93" s="206"/>
      <c r="AH93" s="206"/>
      <c r="AI93" s="206"/>
      <c r="AJ93" s="206"/>
      <c r="AK93" s="206"/>
      <c r="AL93" s="206"/>
      <c r="AM93" s="206"/>
      <c r="AN93" s="206"/>
      <c r="AO93" s="206"/>
      <c r="AP93" s="206"/>
      <c r="AQ93" s="204"/>
      <c r="AR93" s="206"/>
      <c r="AS93" s="206"/>
      <c r="BE93" s="544"/>
      <c r="BK93" s="76"/>
      <c r="BL93" s="165"/>
    </row>
    <row r="94" spans="1:109" ht="18.75" customHeight="1">
      <c r="A94" s="322">
        <v>26</v>
      </c>
      <c r="B94" s="586"/>
      <c r="C94" s="587"/>
      <c r="D94" s="309"/>
      <c r="E94" s="310"/>
      <c r="F94" s="367"/>
      <c r="G94" s="524" t="str">
        <f>IF(F94="","",VLOOKUP($F94,注文フォーム!$CX$3:$DB$20,$E$66+1,FALSE))</f>
        <v/>
      </c>
      <c r="H94" s="368"/>
      <c r="I94" s="323"/>
      <c r="J94" s="311"/>
      <c r="K94" s="311"/>
      <c r="L94" s="311"/>
      <c r="M94" s="516"/>
      <c r="N94" s="324"/>
      <c r="O94" s="334"/>
      <c r="P94" s="326"/>
      <c r="Q94" s="542"/>
      <c r="R94" s="546"/>
      <c r="S94" s="317"/>
      <c r="T94" s="329"/>
      <c r="U94" s="549"/>
      <c r="V94" s="331"/>
      <c r="W94" s="338"/>
      <c r="X94" s="206"/>
      <c r="Y94" s="206"/>
      <c r="Z94" s="206"/>
      <c r="AA94" s="206"/>
      <c r="AB94" s="206"/>
      <c r="AC94" s="206"/>
      <c r="AD94" s="206"/>
      <c r="AE94" s="206"/>
      <c r="AF94" s="206"/>
      <c r="AG94" s="206"/>
      <c r="AH94" s="206"/>
      <c r="AI94" s="206"/>
      <c r="AJ94" s="206"/>
      <c r="AK94" s="206"/>
      <c r="AL94" s="206"/>
      <c r="AM94" s="206"/>
      <c r="AN94" s="206"/>
      <c r="AO94" s="206"/>
      <c r="AP94" s="206"/>
      <c r="AQ94" s="204"/>
      <c r="AR94" s="206"/>
      <c r="AS94" s="206"/>
      <c r="BE94" s="544"/>
      <c r="BK94" s="76"/>
      <c r="BL94" s="165"/>
    </row>
    <row r="95" spans="1:109" ht="18.75" customHeight="1">
      <c r="A95" s="322">
        <v>27</v>
      </c>
      <c r="B95" s="586"/>
      <c r="C95" s="587"/>
      <c r="D95" s="309"/>
      <c r="E95" s="310"/>
      <c r="F95" s="367"/>
      <c r="G95" s="524" t="str">
        <f>IF(F95="","",VLOOKUP($F95,注文フォーム!$CX$3:$DB$20,$E$66+1,FALSE))</f>
        <v/>
      </c>
      <c r="H95" s="368"/>
      <c r="I95" s="323"/>
      <c r="J95" s="311"/>
      <c r="K95" s="311"/>
      <c r="L95" s="311"/>
      <c r="M95" s="516"/>
      <c r="N95" s="324"/>
      <c r="O95" s="334"/>
      <c r="P95" s="326"/>
      <c r="Q95" s="542"/>
      <c r="R95" s="546"/>
      <c r="S95" s="317"/>
      <c r="T95" s="329"/>
      <c r="U95" s="549"/>
      <c r="V95" s="331"/>
      <c r="W95" s="338"/>
      <c r="X95" s="206"/>
      <c r="Y95" s="206"/>
      <c r="Z95" s="206"/>
      <c r="AA95" s="206"/>
      <c r="AB95" s="206"/>
      <c r="AC95" s="206"/>
      <c r="AD95" s="206"/>
      <c r="AE95" s="206"/>
      <c r="AF95" s="206"/>
      <c r="AG95" s="206"/>
      <c r="AH95" s="206"/>
      <c r="AI95" s="206"/>
      <c r="AJ95" s="206"/>
      <c r="AK95" s="206"/>
      <c r="AL95" s="206"/>
      <c r="AM95" s="206"/>
      <c r="AN95" s="206"/>
      <c r="AO95" s="206"/>
      <c r="AP95" s="206"/>
      <c r="AQ95" s="204"/>
      <c r="AR95" s="206"/>
      <c r="AS95" s="206"/>
      <c r="BE95" s="544"/>
    </row>
    <row r="96" spans="1:109" ht="18.75" customHeight="1">
      <c r="A96" s="322">
        <v>28</v>
      </c>
      <c r="B96" s="586"/>
      <c r="C96" s="587"/>
      <c r="D96" s="309"/>
      <c r="E96" s="310"/>
      <c r="F96" s="367"/>
      <c r="G96" s="524" t="str">
        <f>IF(F96="","",VLOOKUP($F96,注文フォーム!$CX$3:$DB$20,$E$66+1,FALSE))</f>
        <v/>
      </c>
      <c r="H96" s="368"/>
      <c r="I96" s="323"/>
      <c r="J96" s="311"/>
      <c r="K96" s="311"/>
      <c r="L96" s="311"/>
      <c r="M96" s="516"/>
      <c r="N96" s="324"/>
      <c r="O96" s="334"/>
      <c r="P96" s="326"/>
      <c r="Q96" s="542"/>
      <c r="R96" s="546"/>
      <c r="S96" s="317"/>
      <c r="T96" s="329"/>
      <c r="U96" s="549"/>
      <c r="V96" s="331"/>
      <c r="W96" s="338"/>
      <c r="X96" s="206"/>
      <c r="Y96" s="206"/>
      <c r="Z96" s="206"/>
      <c r="AA96" s="206"/>
      <c r="AB96" s="206"/>
      <c r="AC96" s="206"/>
      <c r="AD96" s="206"/>
      <c r="AE96" s="206"/>
      <c r="AF96" s="206"/>
      <c r="AG96" s="206"/>
      <c r="AH96" s="206"/>
      <c r="AI96" s="206"/>
      <c r="AJ96" s="206"/>
      <c r="AK96" s="206"/>
      <c r="AL96" s="206"/>
      <c r="AM96" s="206"/>
      <c r="AN96" s="206"/>
      <c r="AO96" s="206"/>
      <c r="AP96" s="206"/>
      <c r="AQ96" s="204"/>
      <c r="AR96" s="206"/>
      <c r="AS96" s="206"/>
      <c r="BE96" s="544"/>
    </row>
    <row r="97" spans="1:65" ht="18.75" customHeight="1">
      <c r="A97" s="322">
        <v>29</v>
      </c>
      <c r="B97" s="586"/>
      <c r="C97" s="587"/>
      <c r="D97" s="309"/>
      <c r="E97" s="310"/>
      <c r="F97" s="367"/>
      <c r="G97" s="524" t="str">
        <f>IF(F97="","",VLOOKUP($F97,注文フォーム!$CX$3:$DB$20,$E$66+1,FALSE))</f>
        <v/>
      </c>
      <c r="H97" s="368"/>
      <c r="I97" s="323"/>
      <c r="J97" s="311"/>
      <c r="K97" s="311"/>
      <c r="L97" s="311"/>
      <c r="M97" s="516"/>
      <c r="N97" s="324"/>
      <c r="O97" s="334"/>
      <c r="P97" s="326"/>
      <c r="Q97" s="542"/>
      <c r="R97" s="546"/>
      <c r="S97" s="317"/>
      <c r="T97" s="329"/>
      <c r="U97" s="549"/>
      <c r="V97" s="331"/>
      <c r="W97" s="338"/>
      <c r="X97" s="206"/>
      <c r="Y97" s="206"/>
      <c r="Z97" s="206"/>
      <c r="AA97" s="206"/>
      <c r="AB97" s="206"/>
      <c r="AC97" s="206"/>
      <c r="AD97" s="206"/>
      <c r="AE97" s="206"/>
      <c r="AF97" s="206"/>
      <c r="AG97" s="206"/>
      <c r="AH97" s="206"/>
      <c r="AI97" s="206"/>
      <c r="AJ97" s="206"/>
      <c r="AK97" s="206"/>
      <c r="AL97" s="206"/>
      <c r="AM97" s="206"/>
      <c r="AN97" s="206"/>
      <c r="AO97" s="206"/>
      <c r="AP97" s="206"/>
      <c r="AQ97" s="204"/>
      <c r="AR97" s="206"/>
      <c r="AS97" s="206"/>
      <c r="BE97" s="544"/>
    </row>
    <row r="98" spans="1:65" ht="18.75" customHeight="1" thickBot="1">
      <c r="A98" s="339">
        <v>30</v>
      </c>
      <c r="B98" s="574"/>
      <c r="C98" s="575"/>
      <c r="D98" s="340"/>
      <c r="E98" s="341"/>
      <c r="F98" s="341"/>
      <c r="G98" s="525" t="str">
        <f>IF(F98="","",VLOOKUP($F98,注文フォーム!$CX$3:$DB$20,$E$66+1,FALSE))</f>
        <v/>
      </c>
      <c r="H98" s="369"/>
      <c r="I98" s="342"/>
      <c r="J98" s="342"/>
      <c r="K98" s="342"/>
      <c r="L98" s="456"/>
      <c r="M98" s="456"/>
      <c r="N98" s="343"/>
      <c r="O98" s="344"/>
      <c r="P98" s="345"/>
      <c r="Q98" s="346"/>
      <c r="R98" s="547"/>
      <c r="S98" s="348"/>
      <c r="T98" s="349"/>
      <c r="U98" s="550"/>
      <c r="V98" s="351"/>
      <c r="W98" s="352"/>
      <c r="X98" s="206"/>
      <c r="Y98" s="206"/>
      <c r="Z98" s="206"/>
      <c r="AA98" s="206"/>
      <c r="AB98" s="206"/>
      <c r="AC98" s="206"/>
      <c r="AD98" s="206"/>
      <c r="AE98" s="206"/>
      <c r="AF98" s="206"/>
      <c r="AG98" s="206"/>
      <c r="AH98" s="206"/>
      <c r="AI98" s="206"/>
      <c r="AJ98" s="206"/>
      <c r="AK98" s="206"/>
      <c r="AL98" s="206"/>
      <c r="AM98" s="206"/>
      <c r="AN98" s="206"/>
      <c r="AO98" s="206"/>
      <c r="AP98" s="206"/>
      <c r="AQ98" s="204"/>
      <c r="AR98" s="206"/>
      <c r="AS98" s="206"/>
      <c r="BE98" s="544"/>
      <c r="BK98" s="76"/>
      <c r="BM98" s="165"/>
    </row>
    <row r="99" spans="1:65" ht="14.25">
      <c r="A99" s="206" t="s">
        <v>480</v>
      </c>
      <c r="B99" s="203"/>
      <c r="C99" s="206"/>
      <c r="D99" s="217"/>
      <c r="E99" s="206"/>
      <c r="F99" s="206"/>
      <c r="G99" s="206"/>
      <c r="H99" s="206"/>
      <c r="I99" s="206"/>
      <c r="J99" s="206"/>
      <c r="K99" s="206"/>
      <c r="L99" s="206"/>
      <c r="M99" s="206"/>
      <c r="N99" s="206"/>
      <c r="O99" s="206"/>
      <c r="P99" s="206"/>
      <c r="Q99" s="206"/>
      <c r="R99" s="206"/>
      <c r="S99" s="206"/>
      <c r="T99" s="353"/>
      <c r="U99" s="217"/>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4"/>
      <c r="AR99" s="206"/>
      <c r="AS99" s="75"/>
      <c r="BE99" s="544"/>
      <c r="BK99" s="76"/>
      <c r="BM99" s="165"/>
    </row>
    <row r="100" spans="1:65" hidden="1">
      <c r="A100" s="551"/>
      <c r="B100" s="552"/>
      <c r="C100" s="553" t="s">
        <v>624</v>
      </c>
      <c r="D100" s="554" t="s">
        <v>625</v>
      </c>
      <c r="E100" s="553" t="s">
        <v>626</v>
      </c>
      <c r="F100" s="553" t="s">
        <v>627</v>
      </c>
      <c r="G100" s="553" t="s">
        <v>623</v>
      </c>
      <c r="H100" s="551"/>
      <c r="I100" s="551"/>
      <c r="J100" s="551"/>
      <c r="K100" s="551"/>
      <c r="L100" s="551"/>
      <c r="M100" s="551"/>
      <c r="N100" s="551"/>
      <c r="O100" s="551"/>
      <c r="P100" s="551"/>
      <c r="Q100" s="551"/>
      <c r="R100" s="551"/>
      <c r="S100" s="551"/>
      <c r="T100" s="555"/>
      <c r="U100" s="551"/>
      <c r="V100" s="551"/>
      <c r="W100" s="551"/>
      <c r="X100" s="551"/>
      <c r="Y100" s="551"/>
      <c r="Z100" s="551"/>
      <c r="AA100" s="551"/>
      <c r="AB100" s="551"/>
      <c r="AC100" s="551"/>
      <c r="AD100" s="551"/>
      <c r="AE100" s="551"/>
      <c r="AF100" s="551"/>
      <c r="AG100" s="551"/>
      <c r="AH100" s="551"/>
      <c r="AI100" s="551"/>
      <c r="AJ100" s="551"/>
      <c r="AK100" s="551"/>
      <c r="AL100" s="551"/>
      <c r="AM100" s="551"/>
      <c r="AN100" s="551"/>
      <c r="AO100" s="551"/>
      <c r="AP100" s="551"/>
      <c r="AQ100" s="551"/>
      <c r="AR100" s="551"/>
      <c r="AS100" s="551"/>
      <c r="AT100" s="551"/>
      <c r="AU100" s="551"/>
      <c r="BE100" s="544"/>
      <c r="BK100" s="76"/>
      <c r="BM100" s="165"/>
    </row>
    <row r="101" spans="1:65" hidden="1">
      <c r="A101" s="556">
        <v>1</v>
      </c>
      <c r="B101" s="557" t="str">
        <f t="shared" ref="B101:B130" si="2">F69&amp;"_"&amp;G69&amp;C101</f>
        <v>_</v>
      </c>
      <c r="C101" s="558" t="str">
        <f t="shared" ref="C101:C130" si="3">IF($F69=$CI$11,I69,"")</f>
        <v/>
      </c>
      <c r="D101" s="558" t="str">
        <f t="shared" ref="D101:D130" si="4">IF($F69=$CI$11,J69,"")</f>
        <v/>
      </c>
      <c r="E101" s="558" t="str">
        <f t="shared" ref="E101:E130" si="5">IF($F69=$CI$11,K69,"")</f>
        <v/>
      </c>
      <c r="F101" s="558" t="str">
        <f t="shared" ref="F101:F130" si="6">IF($F69=$CI$11,L69,"")</f>
        <v/>
      </c>
      <c r="G101" s="559" t="str">
        <f t="shared" ref="G101:G130" si="7">IF(OR($F69=$CO$6,$F69=$CO$7,$F69=$CO$8),":"&amp;M69&amp;"/    ","")</f>
        <v/>
      </c>
      <c r="H101" s="559" t="str">
        <f t="shared" ref="H101:H130" si="8">V69&amp;""</f>
        <v/>
      </c>
      <c r="I101" s="559" t="str">
        <f t="shared" ref="I101:I130" si="9">W69&amp;""</f>
        <v/>
      </c>
      <c r="J101" s="551"/>
      <c r="K101" s="551"/>
      <c r="L101" s="551"/>
      <c r="M101" s="551"/>
      <c r="N101" s="551"/>
      <c r="O101" s="551"/>
      <c r="P101" s="551"/>
      <c r="Q101" s="551"/>
      <c r="R101" s="551"/>
      <c r="S101" s="551"/>
      <c r="T101" s="551"/>
      <c r="U101" s="551"/>
      <c r="V101" s="551"/>
      <c r="W101" s="551"/>
      <c r="X101" s="555"/>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BE101" s="544"/>
      <c r="BK101" s="76"/>
      <c r="BM101" s="165"/>
    </row>
    <row r="102" spans="1:65" hidden="1">
      <c r="A102" s="560">
        <v>2</v>
      </c>
      <c r="B102" s="561" t="str">
        <f t="shared" si="2"/>
        <v>_</v>
      </c>
      <c r="C102" s="558" t="str">
        <f t="shared" si="3"/>
        <v/>
      </c>
      <c r="D102" s="558" t="str">
        <f t="shared" si="4"/>
        <v/>
      </c>
      <c r="E102" s="558" t="str">
        <f t="shared" si="5"/>
        <v/>
      </c>
      <c r="F102" s="558" t="str">
        <f t="shared" si="6"/>
        <v/>
      </c>
      <c r="G102" s="559" t="str">
        <f t="shared" si="7"/>
        <v/>
      </c>
      <c r="H102" s="559" t="str">
        <f t="shared" si="8"/>
        <v/>
      </c>
      <c r="I102" s="559" t="str">
        <f t="shared" si="9"/>
        <v/>
      </c>
      <c r="J102" s="551"/>
      <c r="K102" s="551"/>
      <c r="L102" s="551"/>
      <c r="M102" s="551"/>
      <c r="N102" s="551"/>
      <c r="O102" s="551"/>
      <c r="P102" s="551"/>
      <c r="Q102" s="551"/>
      <c r="R102" s="551"/>
      <c r="S102" s="551"/>
      <c r="T102" s="551"/>
      <c r="U102" s="551"/>
      <c r="V102" s="551"/>
      <c r="W102" s="551"/>
      <c r="X102" s="555"/>
      <c r="Y102" s="551"/>
      <c r="Z102" s="551"/>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c r="BE102" s="544"/>
      <c r="BK102" s="76"/>
      <c r="BM102" s="165"/>
    </row>
    <row r="103" spans="1:65" hidden="1">
      <c r="A103" s="560">
        <v>3</v>
      </c>
      <c r="B103" s="557" t="str">
        <f t="shared" si="2"/>
        <v>_</v>
      </c>
      <c r="C103" s="558" t="str">
        <f t="shared" si="3"/>
        <v/>
      </c>
      <c r="D103" s="558" t="str">
        <f t="shared" si="4"/>
        <v/>
      </c>
      <c r="E103" s="558" t="str">
        <f t="shared" si="5"/>
        <v/>
      </c>
      <c r="F103" s="558" t="str">
        <f t="shared" si="6"/>
        <v/>
      </c>
      <c r="G103" s="559" t="str">
        <f t="shared" si="7"/>
        <v/>
      </c>
      <c r="H103" s="559" t="str">
        <f t="shared" si="8"/>
        <v/>
      </c>
      <c r="I103" s="559" t="str">
        <f t="shared" si="9"/>
        <v/>
      </c>
      <c r="J103" s="551"/>
      <c r="K103" s="551"/>
      <c r="L103" s="551"/>
      <c r="M103" s="551"/>
      <c r="N103" s="551"/>
      <c r="O103" s="551"/>
      <c r="P103" s="551"/>
      <c r="Q103" s="551"/>
      <c r="R103" s="551"/>
      <c r="S103" s="551"/>
      <c r="T103" s="551"/>
      <c r="U103" s="551"/>
      <c r="V103" s="551"/>
      <c r="W103" s="551"/>
      <c r="X103" s="555"/>
      <c r="Y103" s="551"/>
      <c r="Z103" s="551"/>
      <c r="AA103" s="551"/>
      <c r="AB103" s="551"/>
      <c r="AC103" s="551"/>
      <c r="AD103" s="551"/>
      <c r="AE103" s="551"/>
      <c r="AF103" s="551"/>
      <c r="AG103" s="551"/>
      <c r="AH103" s="551"/>
      <c r="AI103" s="551"/>
      <c r="AJ103" s="551"/>
      <c r="AK103" s="551"/>
      <c r="AL103" s="551"/>
      <c r="AM103" s="551"/>
      <c r="AN103" s="551"/>
      <c r="AO103" s="551"/>
      <c r="AP103" s="551"/>
      <c r="AQ103" s="551"/>
      <c r="AR103" s="551"/>
      <c r="AS103" s="551"/>
      <c r="AT103" s="551"/>
      <c r="AU103" s="551"/>
      <c r="BE103" s="544"/>
      <c r="BK103" s="76"/>
      <c r="BM103" s="165"/>
    </row>
    <row r="104" spans="1:65" hidden="1">
      <c r="A104" s="560">
        <v>4</v>
      </c>
      <c r="B104" s="557" t="str">
        <f t="shared" si="2"/>
        <v>_</v>
      </c>
      <c r="C104" s="558" t="str">
        <f t="shared" si="3"/>
        <v/>
      </c>
      <c r="D104" s="558" t="str">
        <f t="shared" si="4"/>
        <v/>
      </c>
      <c r="E104" s="558" t="str">
        <f t="shared" si="5"/>
        <v/>
      </c>
      <c r="F104" s="558" t="str">
        <f t="shared" si="6"/>
        <v/>
      </c>
      <c r="G104" s="559" t="str">
        <f t="shared" si="7"/>
        <v/>
      </c>
      <c r="H104" s="559" t="str">
        <f t="shared" si="8"/>
        <v/>
      </c>
      <c r="I104" s="559" t="str">
        <f t="shared" si="9"/>
        <v/>
      </c>
      <c r="J104" s="551"/>
      <c r="K104" s="551"/>
      <c r="L104" s="551"/>
      <c r="M104" s="551"/>
      <c r="N104" s="551"/>
      <c r="O104" s="551"/>
      <c r="P104" s="551"/>
      <c r="Q104" s="551"/>
      <c r="R104" s="551"/>
      <c r="S104" s="551"/>
      <c r="T104" s="551"/>
      <c r="U104" s="551"/>
      <c r="V104" s="551"/>
      <c r="W104" s="551"/>
      <c r="X104" s="555"/>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BE104" s="544"/>
      <c r="BK104" s="76"/>
      <c r="BM104" s="165"/>
    </row>
    <row r="105" spans="1:65" hidden="1">
      <c r="A105" s="560">
        <v>5</v>
      </c>
      <c r="B105" s="557" t="str">
        <f t="shared" si="2"/>
        <v>_</v>
      </c>
      <c r="C105" s="558" t="str">
        <f t="shared" si="3"/>
        <v/>
      </c>
      <c r="D105" s="558" t="str">
        <f t="shared" si="4"/>
        <v/>
      </c>
      <c r="E105" s="558" t="str">
        <f t="shared" si="5"/>
        <v/>
      </c>
      <c r="F105" s="558" t="str">
        <f t="shared" si="6"/>
        <v/>
      </c>
      <c r="G105" s="559" t="str">
        <f t="shared" si="7"/>
        <v/>
      </c>
      <c r="H105" s="559" t="str">
        <f t="shared" si="8"/>
        <v/>
      </c>
      <c r="I105" s="559" t="str">
        <f t="shared" si="9"/>
        <v/>
      </c>
      <c r="J105" s="551"/>
      <c r="K105" s="551"/>
      <c r="L105" s="551"/>
      <c r="M105" s="551"/>
      <c r="N105" s="551"/>
      <c r="O105" s="551"/>
      <c r="P105" s="551"/>
      <c r="Q105" s="551"/>
      <c r="R105" s="551"/>
      <c r="S105" s="551"/>
      <c r="T105" s="551"/>
      <c r="U105" s="551"/>
      <c r="V105" s="551"/>
      <c r="W105" s="551"/>
      <c r="X105" s="551"/>
      <c r="Y105" s="551"/>
      <c r="Z105" s="555"/>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c r="BE105" s="544"/>
      <c r="BK105" s="76"/>
      <c r="BM105" s="165"/>
    </row>
    <row r="106" spans="1:65" hidden="1">
      <c r="A106" s="560">
        <v>6</v>
      </c>
      <c r="B106" s="557" t="str">
        <f t="shared" si="2"/>
        <v>_</v>
      </c>
      <c r="C106" s="558" t="str">
        <f t="shared" si="3"/>
        <v/>
      </c>
      <c r="D106" s="558" t="str">
        <f t="shared" si="4"/>
        <v/>
      </c>
      <c r="E106" s="558" t="str">
        <f t="shared" si="5"/>
        <v/>
      </c>
      <c r="F106" s="558" t="str">
        <f t="shared" si="6"/>
        <v/>
      </c>
      <c r="G106" s="559" t="str">
        <f t="shared" si="7"/>
        <v/>
      </c>
      <c r="H106" s="559" t="str">
        <f t="shared" si="8"/>
        <v/>
      </c>
      <c r="I106" s="559" t="str">
        <f t="shared" si="9"/>
        <v/>
      </c>
      <c r="J106" s="551"/>
      <c r="K106" s="551"/>
      <c r="L106" s="551"/>
      <c r="M106" s="551"/>
      <c r="N106" s="551"/>
      <c r="O106" s="551"/>
      <c r="P106" s="551"/>
      <c r="Q106" s="551"/>
      <c r="R106" s="551"/>
      <c r="S106" s="551"/>
      <c r="T106" s="551"/>
      <c r="U106" s="551"/>
      <c r="V106" s="551"/>
      <c r="W106" s="551"/>
      <c r="X106" s="551"/>
      <c r="Y106" s="551"/>
      <c r="Z106" s="555"/>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BE106" s="544"/>
      <c r="BK106" s="76"/>
      <c r="BM106" s="165"/>
    </row>
    <row r="107" spans="1:65" hidden="1">
      <c r="A107" s="560">
        <v>7</v>
      </c>
      <c r="B107" s="557" t="str">
        <f t="shared" si="2"/>
        <v>_</v>
      </c>
      <c r="C107" s="558" t="str">
        <f t="shared" si="3"/>
        <v/>
      </c>
      <c r="D107" s="558" t="str">
        <f t="shared" si="4"/>
        <v/>
      </c>
      <c r="E107" s="558" t="str">
        <f t="shared" si="5"/>
        <v/>
      </c>
      <c r="F107" s="558" t="str">
        <f t="shared" si="6"/>
        <v/>
      </c>
      <c r="G107" s="559" t="str">
        <f t="shared" si="7"/>
        <v/>
      </c>
      <c r="H107" s="559" t="str">
        <f t="shared" si="8"/>
        <v/>
      </c>
      <c r="I107" s="559" t="str">
        <f t="shared" si="9"/>
        <v/>
      </c>
      <c r="J107" s="551"/>
      <c r="K107" s="551"/>
      <c r="L107" s="551"/>
      <c r="M107" s="551"/>
      <c r="N107" s="551"/>
      <c r="O107" s="551"/>
      <c r="P107" s="551"/>
      <c r="Q107" s="551"/>
      <c r="R107" s="551"/>
      <c r="S107" s="551"/>
      <c r="T107" s="551"/>
      <c r="U107" s="551"/>
      <c r="V107" s="551"/>
      <c r="W107" s="551"/>
      <c r="X107" s="551"/>
      <c r="Y107" s="551"/>
      <c r="Z107" s="555"/>
      <c r="AA107" s="551"/>
      <c r="AB107" s="551"/>
      <c r="AC107" s="551"/>
      <c r="AD107" s="551"/>
      <c r="AE107" s="551"/>
      <c r="AF107" s="551"/>
      <c r="AG107" s="551"/>
      <c r="AH107" s="551"/>
      <c r="AI107" s="551"/>
      <c r="AJ107" s="551"/>
      <c r="AK107" s="551"/>
      <c r="AL107" s="551"/>
      <c r="AM107" s="551"/>
      <c r="AN107" s="551"/>
      <c r="AO107" s="551"/>
      <c r="AP107" s="551"/>
      <c r="AQ107" s="551"/>
      <c r="AR107" s="551"/>
      <c r="AS107" s="551"/>
      <c r="AT107" s="551"/>
      <c r="AU107" s="551"/>
      <c r="BE107" s="544"/>
      <c r="BK107" s="76"/>
      <c r="BM107" s="165"/>
    </row>
    <row r="108" spans="1:65" hidden="1">
      <c r="A108" s="560">
        <v>8</v>
      </c>
      <c r="B108" s="557" t="str">
        <f t="shared" si="2"/>
        <v>_</v>
      </c>
      <c r="C108" s="558" t="str">
        <f t="shared" si="3"/>
        <v/>
      </c>
      <c r="D108" s="558" t="str">
        <f t="shared" si="4"/>
        <v/>
      </c>
      <c r="E108" s="558" t="str">
        <f t="shared" si="5"/>
        <v/>
      </c>
      <c r="F108" s="558" t="str">
        <f t="shared" si="6"/>
        <v/>
      </c>
      <c r="G108" s="559" t="str">
        <f t="shared" si="7"/>
        <v/>
      </c>
      <c r="H108" s="559" t="str">
        <f t="shared" si="8"/>
        <v/>
      </c>
      <c r="I108" s="559" t="str">
        <f t="shared" si="9"/>
        <v/>
      </c>
      <c r="J108" s="551"/>
      <c r="K108" s="551"/>
      <c r="L108" s="551"/>
      <c r="M108" s="551"/>
      <c r="N108" s="551"/>
      <c r="O108" s="551"/>
      <c r="P108" s="551"/>
      <c r="Q108" s="551"/>
      <c r="R108" s="551"/>
      <c r="S108" s="551"/>
      <c r="T108" s="551"/>
      <c r="U108" s="551"/>
      <c r="V108" s="551"/>
      <c r="W108" s="551"/>
      <c r="X108" s="551"/>
      <c r="Y108" s="551"/>
      <c r="Z108" s="555"/>
      <c r="AA108" s="551"/>
      <c r="AB108" s="551"/>
      <c r="AC108" s="551"/>
      <c r="AD108" s="551"/>
      <c r="AE108" s="551"/>
      <c r="AF108" s="551"/>
      <c r="AG108" s="551"/>
      <c r="AH108" s="551"/>
      <c r="AI108" s="551"/>
      <c r="AJ108" s="551"/>
      <c r="AK108" s="551"/>
      <c r="AL108" s="551"/>
      <c r="AM108" s="551"/>
      <c r="AN108" s="551"/>
      <c r="AO108" s="551"/>
      <c r="AP108" s="551"/>
      <c r="AQ108" s="551"/>
      <c r="AR108" s="551"/>
      <c r="AS108" s="551"/>
      <c r="AT108" s="551"/>
      <c r="AU108" s="551"/>
      <c r="BE108" s="544"/>
      <c r="BK108" s="76"/>
      <c r="BM108" s="165"/>
    </row>
    <row r="109" spans="1:65" hidden="1">
      <c r="A109" s="560">
        <v>9</v>
      </c>
      <c r="B109" s="557" t="str">
        <f t="shared" si="2"/>
        <v>_</v>
      </c>
      <c r="C109" s="558" t="str">
        <f t="shared" si="3"/>
        <v/>
      </c>
      <c r="D109" s="558" t="str">
        <f t="shared" si="4"/>
        <v/>
      </c>
      <c r="E109" s="558" t="str">
        <f t="shared" si="5"/>
        <v/>
      </c>
      <c r="F109" s="558" t="str">
        <f t="shared" si="6"/>
        <v/>
      </c>
      <c r="G109" s="559" t="str">
        <f t="shared" si="7"/>
        <v/>
      </c>
      <c r="H109" s="559" t="str">
        <f t="shared" si="8"/>
        <v/>
      </c>
      <c r="I109" s="559" t="str">
        <f t="shared" si="9"/>
        <v/>
      </c>
      <c r="J109" s="551"/>
      <c r="K109" s="551"/>
      <c r="L109" s="551"/>
      <c r="M109" s="551"/>
      <c r="N109" s="551"/>
      <c r="O109" s="551"/>
      <c r="P109" s="551"/>
      <c r="Q109" s="551"/>
      <c r="R109" s="551"/>
      <c r="S109" s="551"/>
      <c r="T109" s="551"/>
      <c r="U109" s="551"/>
      <c r="V109" s="551"/>
      <c r="W109" s="551"/>
      <c r="X109" s="551"/>
      <c r="Y109" s="551"/>
      <c r="Z109" s="555"/>
      <c r="AA109" s="551"/>
      <c r="AB109" s="551"/>
      <c r="AC109" s="551"/>
      <c r="AD109" s="551"/>
      <c r="AE109" s="551"/>
      <c r="AF109" s="551"/>
      <c r="AG109" s="551"/>
      <c r="AH109" s="551"/>
      <c r="AI109" s="551"/>
      <c r="AJ109" s="551"/>
      <c r="AK109" s="551"/>
      <c r="AL109" s="551"/>
      <c r="AM109" s="551"/>
      <c r="AN109" s="551"/>
      <c r="AO109" s="551"/>
      <c r="AP109" s="551"/>
      <c r="AQ109" s="551"/>
      <c r="AR109" s="551"/>
      <c r="AS109" s="551"/>
      <c r="AT109" s="551"/>
      <c r="AU109" s="551"/>
      <c r="BE109" s="544"/>
      <c r="BK109" s="76"/>
      <c r="BM109" s="165"/>
    </row>
    <row r="110" spans="1:65" hidden="1">
      <c r="A110" s="560">
        <v>10</v>
      </c>
      <c r="B110" s="557" t="str">
        <f t="shared" si="2"/>
        <v>_</v>
      </c>
      <c r="C110" s="558" t="str">
        <f t="shared" si="3"/>
        <v/>
      </c>
      <c r="D110" s="558" t="str">
        <f t="shared" si="4"/>
        <v/>
      </c>
      <c r="E110" s="558" t="str">
        <f t="shared" si="5"/>
        <v/>
      </c>
      <c r="F110" s="558" t="str">
        <f t="shared" si="6"/>
        <v/>
      </c>
      <c r="G110" s="559" t="str">
        <f t="shared" si="7"/>
        <v/>
      </c>
      <c r="H110" s="559" t="str">
        <f t="shared" si="8"/>
        <v/>
      </c>
      <c r="I110" s="559" t="str">
        <f t="shared" si="9"/>
        <v/>
      </c>
      <c r="J110" s="551"/>
      <c r="K110" s="551"/>
      <c r="L110" s="551"/>
      <c r="M110" s="551"/>
      <c r="N110" s="551"/>
      <c r="O110" s="551"/>
      <c r="P110" s="551"/>
      <c r="Q110" s="551"/>
      <c r="R110" s="551"/>
      <c r="S110" s="551"/>
      <c r="T110" s="551"/>
      <c r="U110" s="551"/>
      <c r="V110" s="551"/>
      <c r="W110" s="551"/>
      <c r="X110" s="551"/>
      <c r="Y110" s="551"/>
      <c r="Z110" s="555"/>
      <c r="AA110" s="551"/>
      <c r="AB110" s="551"/>
      <c r="AC110" s="551"/>
      <c r="AD110" s="551"/>
      <c r="AE110" s="551"/>
      <c r="AF110" s="551"/>
      <c r="AG110" s="551"/>
      <c r="AH110" s="551"/>
      <c r="AI110" s="551"/>
      <c r="AJ110" s="551"/>
      <c r="AK110" s="551"/>
      <c r="AL110" s="551"/>
      <c r="AM110" s="551"/>
      <c r="AN110" s="551"/>
      <c r="AO110" s="551"/>
      <c r="AP110" s="551"/>
      <c r="AQ110" s="551"/>
      <c r="AR110" s="551"/>
      <c r="AS110" s="551"/>
      <c r="AT110" s="551"/>
      <c r="AU110" s="551"/>
      <c r="BE110" s="544"/>
      <c r="BK110" s="76"/>
      <c r="BM110" s="165"/>
    </row>
    <row r="111" spans="1:65" hidden="1">
      <c r="A111" s="560">
        <v>11</v>
      </c>
      <c r="B111" s="557" t="str">
        <f t="shared" si="2"/>
        <v>_</v>
      </c>
      <c r="C111" s="558" t="str">
        <f t="shared" si="3"/>
        <v/>
      </c>
      <c r="D111" s="558" t="str">
        <f t="shared" si="4"/>
        <v/>
      </c>
      <c r="E111" s="558" t="str">
        <f t="shared" si="5"/>
        <v/>
      </c>
      <c r="F111" s="558" t="str">
        <f t="shared" si="6"/>
        <v/>
      </c>
      <c r="G111" s="559" t="str">
        <f t="shared" si="7"/>
        <v/>
      </c>
      <c r="H111" s="559" t="str">
        <f t="shared" si="8"/>
        <v/>
      </c>
      <c r="I111" s="559" t="str">
        <f t="shared" si="9"/>
        <v/>
      </c>
      <c r="J111" s="551"/>
      <c r="K111" s="551"/>
      <c r="L111" s="551"/>
      <c r="M111" s="551"/>
      <c r="N111" s="551"/>
      <c r="O111" s="551"/>
      <c r="P111" s="551"/>
      <c r="Q111" s="551"/>
      <c r="R111" s="551"/>
      <c r="S111" s="551"/>
      <c r="T111" s="551"/>
      <c r="U111" s="551"/>
      <c r="V111" s="551"/>
      <c r="W111" s="551"/>
      <c r="X111" s="551"/>
      <c r="Y111" s="551"/>
      <c r="Z111" s="555"/>
      <c r="AA111" s="551"/>
      <c r="AB111" s="551"/>
      <c r="AC111" s="551"/>
      <c r="AD111" s="551"/>
      <c r="AE111" s="551"/>
      <c r="AF111" s="551"/>
      <c r="AG111" s="551"/>
      <c r="AH111" s="551"/>
      <c r="AI111" s="551"/>
      <c r="AJ111" s="551"/>
      <c r="AK111" s="551"/>
      <c r="AL111" s="551"/>
      <c r="AM111" s="551"/>
      <c r="AN111" s="551"/>
      <c r="AO111" s="551"/>
      <c r="AP111" s="551"/>
      <c r="AQ111" s="551"/>
      <c r="AR111" s="551"/>
      <c r="AS111" s="551"/>
      <c r="AT111" s="551"/>
      <c r="AU111" s="551"/>
      <c r="BE111" s="544"/>
      <c r="BK111" s="76"/>
      <c r="BM111" s="165"/>
    </row>
    <row r="112" spans="1:65" hidden="1">
      <c r="A112" s="560">
        <v>12</v>
      </c>
      <c r="B112" s="557" t="str">
        <f t="shared" si="2"/>
        <v>_</v>
      </c>
      <c r="C112" s="558" t="str">
        <f t="shared" si="3"/>
        <v/>
      </c>
      <c r="D112" s="558" t="str">
        <f t="shared" si="4"/>
        <v/>
      </c>
      <c r="E112" s="558" t="str">
        <f t="shared" si="5"/>
        <v/>
      </c>
      <c r="F112" s="558" t="str">
        <f t="shared" si="6"/>
        <v/>
      </c>
      <c r="G112" s="559" t="str">
        <f t="shared" si="7"/>
        <v/>
      </c>
      <c r="H112" s="559" t="str">
        <f t="shared" si="8"/>
        <v/>
      </c>
      <c r="I112" s="559" t="str">
        <f t="shared" si="9"/>
        <v/>
      </c>
      <c r="J112" s="551"/>
      <c r="K112" s="551"/>
      <c r="L112" s="551"/>
      <c r="M112" s="551"/>
      <c r="N112" s="551"/>
      <c r="O112" s="551"/>
      <c r="P112" s="551"/>
      <c r="Q112" s="551"/>
      <c r="R112" s="551"/>
      <c r="S112" s="551"/>
      <c r="T112" s="551"/>
      <c r="U112" s="551"/>
      <c r="V112" s="551"/>
      <c r="W112" s="551"/>
      <c r="X112" s="551"/>
      <c r="Y112" s="551"/>
      <c r="Z112" s="555"/>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BE112" s="544"/>
      <c r="BK112" s="76"/>
      <c r="BM112" s="165"/>
    </row>
    <row r="113" spans="1:147" hidden="1">
      <c r="A113" s="560">
        <v>13</v>
      </c>
      <c r="B113" s="557" t="str">
        <f t="shared" si="2"/>
        <v>_</v>
      </c>
      <c r="C113" s="558" t="str">
        <f t="shared" si="3"/>
        <v/>
      </c>
      <c r="D113" s="558" t="str">
        <f t="shared" si="4"/>
        <v/>
      </c>
      <c r="E113" s="558" t="str">
        <f t="shared" si="5"/>
        <v/>
      </c>
      <c r="F113" s="558" t="str">
        <f t="shared" si="6"/>
        <v/>
      </c>
      <c r="G113" s="559" t="str">
        <f t="shared" si="7"/>
        <v/>
      </c>
      <c r="H113" s="559" t="str">
        <f t="shared" si="8"/>
        <v/>
      </c>
      <c r="I113" s="559" t="str">
        <f t="shared" si="9"/>
        <v/>
      </c>
      <c r="J113" s="551"/>
      <c r="K113" s="551"/>
      <c r="L113" s="551"/>
      <c r="M113" s="551"/>
      <c r="N113" s="551"/>
      <c r="O113" s="551"/>
      <c r="P113" s="551"/>
      <c r="Q113" s="551"/>
      <c r="R113" s="551"/>
      <c r="S113" s="551"/>
      <c r="T113" s="551"/>
      <c r="U113" s="551"/>
      <c r="V113" s="551"/>
      <c r="W113" s="551"/>
      <c r="X113" s="551"/>
      <c r="Y113" s="551"/>
      <c r="Z113" s="555"/>
      <c r="AA113" s="551"/>
      <c r="AB113" s="551"/>
      <c r="AC113" s="551"/>
      <c r="AD113" s="551"/>
      <c r="AE113" s="551"/>
      <c r="AF113" s="551"/>
      <c r="AG113" s="551"/>
      <c r="AH113" s="551"/>
      <c r="AI113" s="551"/>
      <c r="AJ113" s="551"/>
      <c r="AK113" s="551"/>
      <c r="AL113" s="551"/>
      <c r="AM113" s="551"/>
      <c r="AN113" s="551"/>
      <c r="AO113" s="551"/>
      <c r="AP113" s="551"/>
      <c r="AQ113" s="551"/>
      <c r="AR113" s="551"/>
      <c r="AS113" s="551"/>
      <c r="AT113" s="551"/>
      <c r="AU113" s="551"/>
      <c r="BE113" s="544"/>
      <c r="BK113" s="76"/>
      <c r="BM113" s="165"/>
      <c r="DG113" s="75"/>
    </row>
    <row r="114" spans="1:147" hidden="1">
      <c r="A114" s="560">
        <v>14</v>
      </c>
      <c r="B114" s="557" t="str">
        <f t="shared" si="2"/>
        <v>_</v>
      </c>
      <c r="C114" s="558" t="str">
        <f t="shared" si="3"/>
        <v/>
      </c>
      <c r="D114" s="558" t="str">
        <f t="shared" si="4"/>
        <v/>
      </c>
      <c r="E114" s="558" t="str">
        <f t="shared" si="5"/>
        <v/>
      </c>
      <c r="F114" s="558" t="str">
        <f t="shared" si="6"/>
        <v/>
      </c>
      <c r="G114" s="559" t="str">
        <f t="shared" si="7"/>
        <v/>
      </c>
      <c r="H114" s="559" t="str">
        <f t="shared" si="8"/>
        <v/>
      </c>
      <c r="I114" s="559" t="str">
        <f t="shared" si="9"/>
        <v/>
      </c>
      <c r="J114" s="551"/>
      <c r="K114" s="551"/>
      <c r="L114" s="551"/>
      <c r="M114" s="551"/>
      <c r="N114" s="551"/>
      <c r="O114" s="551"/>
      <c r="P114" s="551"/>
      <c r="Q114" s="551"/>
      <c r="R114" s="551"/>
      <c r="S114" s="551"/>
      <c r="T114" s="551"/>
      <c r="U114" s="551"/>
      <c r="V114" s="551"/>
      <c r="W114" s="551"/>
      <c r="X114" s="551"/>
      <c r="Y114" s="551"/>
      <c r="Z114" s="555"/>
      <c r="AA114" s="551"/>
      <c r="AB114" s="551"/>
      <c r="AC114" s="551"/>
      <c r="AD114" s="551"/>
      <c r="AE114" s="551"/>
      <c r="AF114" s="551"/>
      <c r="AG114" s="551"/>
      <c r="AH114" s="551"/>
      <c r="AI114" s="551"/>
      <c r="AJ114" s="551"/>
      <c r="AK114" s="551"/>
      <c r="AL114" s="551"/>
      <c r="AM114" s="551"/>
      <c r="AN114" s="551"/>
      <c r="AO114" s="551"/>
      <c r="AP114" s="551"/>
      <c r="AQ114" s="551"/>
      <c r="AR114" s="551"/>
      <c r="AS114" s="551"/>
      <c r="AT114" s="551"/>
      <c r="AU114" s="551"/>
      <c r="BE114" s="544"/>
      <c r="BK114" s="76"/>
      <c r="BM114" s="165"/>
      <c r="CC114" s="75"/>
      <c r="CD114" s="75"/>
      <c r="CF114" s="75"/>
      <c r="CG114" s="75"/>
      <c r="CH114" s="75"/>
      <c r="CN114" s="75"/>
      <c r="CO114" s="75"/>
      <c r="CP114" s="75"/>
      <c r="CQ114" s="75"/>
      <c r="CR114" s="75"/>
      <c r="CS114" s="75"/>
      <c r="CT114" s="75"/>
      <c r="CU114" s="75"/>
      <c r="CV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row>
    <row r="115" spans="1:147" hidden="1">
      <c r="A115" s="560">
        <v>15</v>
      </c>
      <c r="B115" s="557" t="str">
        <f t="shared" si="2"/>
        <v>_</v>
      </c>
      <c r="C115" s="558" t="str">
        <f t="shared" si="3"/>
        <v/>
      </c>
      <c r="D115" s="558" t="str">
        <f t="shared" si="4"/>
        <v/>
      </c>
      <c r="E115" s="558" t="str">
        <f t="shared" si="5"/>
        <v/>
      </c>
      <c r="F115" s="558" t="str">
        <f t="shared" si="6"/>
        <v/>
      </c>
      <c r="G115" s="559" t="str">
        <f t="shared" si="7"/>
        <v/>
      </c>
      <c r="H115" s="559" t="str">
        <f t="shared" si="8"/>
        <v/>
      </c>
      <c r="I115" s="559" t="str">
        <f t="shared" si="9"/>
        <v/>
      </c>
      <c r="J115" s="551"/>
      <c r="K115" s="551"/>
      <c r="L115" s="551"/>
      <c r="M115" s="551"/>
      <c r="N115" s="551"/>
      <c r="O115" s="551"/>
      <c r="P115" s="551"/>
      <c r="Q115" s="551"/>
      <c r="R115" s="551"/>
      <c r="S115" s="551"/>
      <c r="T115" s="551"/>
      <c r="U115" s="551"/>
      <c r="V115" s="551"/>
      <c r="W115" s="551"/>
      <c r="X115" s="551"/>
      <c r="Y115" s="551"/>
      <c r="Z115" s="555"/>
      <c r="AA115" s="551"/>
      <c r="AB115" s="551"/>
      <c r="AC115" s="551"/>
      <c r="AD115" s="551"/>
      <c r="AE115" s="551"/>
      <c r="AF115" s="551"/>
      <c r="AG115" s="551"/>
      <c r="AH115" s="551"/>
      <c r="AI115" s="551"/>
      <c r="AJ115" s="551"/>
      <c r="AK115" s="551"/>
      <c r="AL115" s="551"/>
      <c r="AM115" s="551"/>
      <c r="AN115" s="551"/>
      <c r="AO115" s="551"/>
      <c r="AP115" s="551"/>
      <c r="AQ115" s="551"/>
      <c r="AR115" s="551"/>
      <c r="AS115" s="551"/>
      <c r="AT115" s="551"/>
      <c r="AU115" s="551"/>
      <c r="BE115" s="544"/>
      <c r="CI115" s="75"/>
      <c r="CJ115" s="75"/>
      <c r="CK115" s="75"/>
      <c r="CL115" s="75"/>
      <c r="CM115" s="75"/>
      <c r="DF115" s="75"/>
      <c r="DG115" s="75"/>
      <c r="DH115" s="75"/>
      <c r="DI115" s="75"/>
      <c r="DJ115" s="75"/>
    </row>
    <row r="116" spans="1:147" s="75" customFormat="1" hidden="1">
      <c r="A116" s="560">
        <v>16</v>
      </c>
      <c r="B116" s="557" t="str">
        <f t="shared" si="2"/>
        <v>_</v>
      </c>
      <c r="C116" s="558" t="str">
        <f t="shared" si="3"/>
        <v/>
      </c>
      <c r="D116" s="558" t="str">
        <f t="shared" si="4"/>
        <v/>
      </c>
      <c r="E116" s="558" t="str">
        <f t="shared" si="5"/>
        <v/>
      </c>
      <c r="F116" s="558" t="str">
        <f t="shared" si="6"/>
        <v/>
      </c>
      <c r="G116" s="559" t="str">
        <f t="shared" si="7"/>
        <v/>
      </c>
      <c r="H116" s="559" t="str">
        <f t="shared" si="8"/>
        <v/>
      </c>
      <c r="I116" s="559" t="str">
        <f t="shared" si="9"/>
        <v/>
      </c>
      <c r="J116" s="551"/>
      <c r="K116" s="551"/>
      <c r="L116" s="551"/>
      <c r="M116" s="551"/>
      <c r="N116" s="551"/>
      <c r="O116" s="551"/>
      <c r="P116" s="551"/>
      <c r="Q116" s="551"/>
      <c r="R116" s="551"/>
      <c r="S116" s="551"/>
      <c r="T116" s="551"/>
      <c r="U116" s="551"/>
      <c r="V116" s="551"/>
      <c r="W116" s="551"/>
      <c r="X116" s="551"/>
      <c r="Y116" s="551"/>
      <c r="Z116" s="555"/>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c r="AW116" s="76"/>
      <c r="AY116" s="76"/>
      <c r="AZ116" s="76"/>
      <c r="BA116" s="76"/>
      <c r="BB116" s="76"/>
      <c r="BC116" s="76"/>
      <c r="BD116" s="76"/>
      <c r="BE116" s="544"/>
      <c r="BF116" s="76"/>
      <c r="BG116" s="76"/>
      <c r="BH116" s="76"/>
      <c r="BI116" s="76"/>
      <c r="BJ116" s="76"/>
      <c r="BK116" s="165"/>
      <c r="BL116" s="76"/>
      <c r="BM116" s="76"/>
      <c r="BN116" s="76"/>
      <c r="BO116" s="76"/>
      <c r="BP116" s="76"/>
      <c r="BQ116" s="76"/>
      <c r="BR116" s="76"/>
      <c r="BT116" s="76"/>
      <c r="BU116" s="76"/>
      <c r="BV116" s="76"/>
      <c r="BW116" s="76"/>
      <c r="BX116" s="76"/>
      <c r="BY116" s="76"/>
      <c r="BZ116" s="76"/>
      <c r="CD116" s="76"/>
      <c r="CE116" s="76"/>
      <c r="CF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row>
    <row r="117" spans="1:147" hidden="1">
      <c r="A117" s="560">
        <v>17</v>
      </c>
      <c r="B117" s="557" t="str">
        <f t="shared" si="2"/>
        <v>_</v>
      </c>
      <c r="C117" s="558" t="str">
        <f t="shared" si="3"/>
        <v/>
      </c>
      <c r="D117" s="558" t="str">
        <f t="shared" si="4"/>
        <v/>
      </c>
      <c r="E117" s="558" t="str">
        <f t="shared" si="5"/>
        <v/>
      </c>
      <c r="F117" s="558" t="str">
        <f t="shared" si="6"/>
        <v/>
      </c>
      <c r="G117" s="559" t="str">
        <f t="shared" si="7"/>
        <v/>
      </c>
      <c r="H117" s="559" t="str">
        <f t="shared" si="8"/>
        <v/>
      </c>
      <c r="I117" s="559" t="str">
        <f t="shared" si="9"/>
        <v/>
      </c>
      <c r="J117" s="551"/>
      <c r="K117" s="551"/>
      <c r="L117" s="551"/>
      <c r="M117" s="551"/>
      <c r="N117" s="551"/>
      <c r="O117" s="551"/>
      <c r="P117" s="551"/>
      <c r="Q117" s="551"/>
      <c r="R117" s="551"/>
      <c r="S117" s="551"/>
      <c r="T117" s="551"/>
      <c r="U117" s="551"/>
      <c r="V117" s="551"/>
      <c r="W117" s="551"/>
      <c r="X117" s="551"/>
      <c r="Y117" s="551"/>
      <c r="Z117" s="555"/>
      <c r="AA117" s="551"/>
      <c r="AB117" s="551"/>
      <c r="AC117" s="551"/>
      <c r="AD117" s="551"/>
      <c r="AE117" s="551"/>
      <c r="AF117" s="551"/>
      <c r="AG117" s="551"/>
      <c r="AH117" s="551"/>
      <c r="AI117" s="551"/>
      <c r="AJ117" s="551"/>
      <c r="AK117" s="551"/>
      <c r="AL117" s="551"/>
      <c r="AM117" s="551"/>
      <c r="AN117" s="551"/>
      <c r="AO117" s="551"/>
      <c r="AP117" s="551"/>
      <c r="AQ117" s="551"/>
      <c r="AR117" s="551"/>
      <c r="AS117" s="551"/>
      <c r="AT117" s="551"/>
      <c r="AU117" s="551"/>
      <c r="BE117" s="544"/>
      <c r="BF117" s="75"/>
      <c r="BG117" s="75"/>
      <c r="BH117" s="75"/>
      <c r="BI117" s="75"/>
      <c r="BJ117" s="75"/>
      <c r="BK117" s="75"/>
      <c r="BM117" s="165"/>
      <c r="BN117" s="75"/>
      <c r="BO117" s="75"/>
      <c r="BP117" s="75"/>
      <c r="BQ117" s="75"/>
      <c r="BR117" s="75"/>
      <c r="BS117" s="75"/>
      <c r="BT117" s="75"/>
      <c r="BV117" s="75"/>
      <c r="BW117" s="75"/>
      <c r="BX117" s="75"/>
      <c r="BY117" s="75"/>
      <c r="BZ117" s="75"/>
    </row>
    <row r="118" spans="1:147" hidden="1">
      <c r="A118" s="560">
        <v>18</v>
      </c>
      <c r="B118" s="557" t="str">
        <f t="shared" si="2"/>
        <v>_</v>
      </c>
      <c r="C118" s="558" t="str">
        <f t="shared" si="3"/>
        <v/>
      </c>
      <c r="D118" s="558" t="str">
        <f t="shared" si="4"/>
        <v/>
      </c>
      <c r="E118" s="558" t="str">
        <f t="shared" si="5"/>
        <v/>
      </c>
      <c r="F118" s="558" t="str">
        <f t="shared" si="6"/>
        <v/>
      </c>
      <c r="G118" s="559" t="str">
        <f t="shared" si="7"/>
        <v/>
      </c>
      <c r="H118" s="559" t="str">
        <f t="shared" si="8"/>
        <v/>
      </c>
      <c r="I118" s="559" t="str">
        <f t="shared" si="9"/>
        <v/>
      </c>
      <c r="J118" s="551"/>
      <c r="K118" s="551"/>
      <c r="L118" s="551"/>
      <c r="M118" s="551"/>
      <c r="N118" s="551"/>
      <c r="O118" s="551"/>
      <c r="P118" s="551"/>
      <c r="Q118" s="551"/>
      <c r="R118" s="551"/>
      <c r="S118" s="551"/>
      <c r="T118" s="551"/>
      <c r="U118" s="551"/>
      <c r="V118" s="551"/>
      <c r="W118" s="551"/>
      <c r="X118" s="551"/>
      <c r="Y118" s="551"/>
      <c r="Z118" s="555"/>
      <c r="AA118" s="551"/>
      <c r="AB118" s="551"/>
      <c r="AC118" s="551"/>
      <c r="AD118" s="551"/>
      <c r="AE118" s="551"/>
      <c r="AF118" s="551"/>
      <c r="AG118" s="551"/>
      <c r="AH118" s="551"/>
      <c r="AI118" s="551"/>
      <c r="AJ118" s="551"/>
      <c r="AK118" s="551"/>
      <c r="AL118" s="551"/>
      <c r="AM118" s="551"/>
      <c r="AN118" s="551"/>
      <c r="AO118" s="551"/>
      <c r="AP118" s="551"/>
      <c r="AQ118" s="551"/>
      <c r="AR118" s="551"/>
      <c r="AS118" s="551"/>
      <c r="AT118" s="551"/>
      <c r="AU118" s="551"/>
      <c r="AY118" s="75"/>
      <c r="AZ118" s="75"/>
      <c r="BA118" s="75"/>
      <c r="BB118" s="75"/>
      <c r="BC118" s="75"/>
      <c r="BD118" s="75"/>
      <c r="BE118" s="544"/>
      <c r="BK118" s="76"/>
      <c r="BL118" s="75"/>
      <c r="BM118" s="165"/>
      <c r="CD118" s="75"/>
    </row>
    <row r="119" spans="1:147" hidden="1">
      <c r="A119" s="560">
        <v>19</v>
      </c>
      <c r="B119" s="557" t="str">
        <f t="shared" si="2"/>
        <v>_</v>
      </c>
      <c r="C119" s="558" t="str">
        <f t="shared" si="3"/>
        <v/>
      </c>
      <c r="D119" s="558" t="str">
        <f t="shared" si="4"/>
        <v/>
      </c>
      <c r="E119" s="558" t="str">
        <f t="shared" si="5"/>
        <v/>
      </c>
      <c r="F119" s="558" t="str">
        <f t="shared" si="6"/>
        <v/>
      </c>
      <c r="G119" s="559" t="str">
        <f t="shared" si="7"/>
        <v/>
      </c>
      <c r="H119" s="559" t="str">
        <f t="shared" si="8"/>
        <v/>
      </c>
      <c r="I119" s="559" t="str">
        <f t="shared" si="9"/>
        <v/>
      </c>
      <c r="J119" s="551"/>
      <c r="K119" s="551"/>
      <c r="L119" s="551"/>
      <c r="M119" s="551"/>
      <c r="N119" s="551"/>
      <c r="O119" s="551"/>
      <c r="P119" s="551"/>
      <c r="Q119" s="551"/>
      <c r="R119" s="551"/>
      <c r="S119" s="551"/>
      <c r="T119" s="551"/>
      <c r="U119" s="551"/>
      <c r="V119" s="551"/>
      <c r="W119" s="551"/>
      <c r="X119" s="551"/>
      <c r="Y119" s="551"/>
      <c r="Z119" s="555"/>
      <c r="AA119" s="551"/>
      <c r="AB119" s="551"/>
      <c r="AC119" s="551"/>
      <c r="AD119" s="551"/>
      <c r="AE119" s="551"/>
      <c r="AF119" s="551"/>
      <c r="AG119" s="551"/>
      <c r="AH119" s="551"/>
      <c r="AI119" s="551"/>
      <c r="AJ119" s="551"/>
      <c r="AK119" s="551"/>
      <c r="AL119" s="551"/>
      <c r="AM119" s="551"/>
      <c r="AN119" s="551"/>
      <c r="AO119" s="551"/>
      <c r="AP119" s="551"/>
      <c r="AQ119" s="551"/>
      <c r="AR119" s="551"/>
      <c r="AS119" s="551"/>
      <c r="AT119" s="551"/>
      <c r="AU119" s="551"/>
      <c r="BE119" s="544"/>
      <c r="BK119" s="76"/>
      <c r="BM119" s="164"/>
    </row>
    <row r="120" spans="1:147" hidden="1">
      <c r="A120" s="560">
        <v>20</v>
      </c>
      <c r="B120" s="557" t="str">
        <f t="shared" si="2"/>
        <v>_</v>
      </c>
      <c r="C120" s="558" t="str">
        <f t="shared" si="3"/>
        <v/>
      </c>
      <c r="D120" s="558" t="str">
        <f t="shared" si="4"/>
        <v/>
      </c>
      <c r="E120" s="558" t="str">
        <f t="shared" si="5"/>
        <v/>
      </c>
      <c r="F120" s="558" t="str">
        <f t="shared" si="6"/>
        <v/>
      </c>
      <c r="G120" s="559" t="str">
        <f t="shared" si="7"/>
        <v/>
      </c>
      <c r="H120" s="559" t="str">
        <f t="shared" si="8"/>
        <v/>
      </c>
      <c r="I120" s="559" t="str">
        <f t="shared" si="9"/>
        <v/>
      </c>
      <c r="J120" s="551"/>
      <c r="K120" s="551"/>
      <c r="L120" s="551"/>
      <c r="M120" s="551"/>
      <c r="N120" s="551"/>
      <c r="O120" s="551"/>
      <c r="P120" s="551"/>
      <c r="Q120" s="551"/>
      <c r="R120" s="551"/>
      <c r="S120" s="551"/>
      <c r="T120" s="551"/>
      <c r="U120" s="551"/>
      <c r="V120" s="551"/>
      <c r="W120" s="551"/>
      <c r="X120" s="551"/>
      <c r="Y120" s="551"/>
      <c r="Z120" s="555"/>
      <c r="AA120" s="551"/>
      <c r="AB120" s="551"/>
      <c r="AC120" s="551"/>
      <c r="AD120" s="551"/>
      <c r="AE120" s="551"/>
      <c r="AF120" s="551"/>
      <c r="AG120" s="551"/>
      <c r="AH120" s="551"/>
      <c r="AI120" s="551"/>
      <c r="AJ120" s="551"/>
      <c r="AK120" s="551"/>
      <c r="AL120" s="551"/>
      <c r="AM120" s="551"/>
      <c r="AN120" s="551"/>
      <c r="AO120" s="551"/>
      <c r="AP120" s="551"/>
      <c r="AQ120" s="551"/>
      <c r="AR120" s="551"/>
      <c r="AS120" s="551"/>
      <c r="AT120" s="551"/>
      <c r="AU120" s="551"/>
      <c r="BE120" s="544"/>
      <c r="BK120" s="76"/>
      <c r="BM120" s="165"/>
    </row>
    <row r="121" spans="1:147" hidden="1">
      <c r="A121" s="560">
        <v>21</v>
      </c>
      <c r="B121" s="557" t="str">
        <f t="shared" si="2"/>
        <v>_</v>
      </c>
      <c r="C121" s="558" t="str">
        <f t="shared" si="3"/>
        <v/>
      </c>
      <c r="D121" s="558" t="str">
        <f t="shared" si="4"/>
        <v/>
      </c>
      <c r="E121" s="558" t="str">
        <f t="shared" si="5"/>
        <v/>
      </c>
      <c r="F121" s="558" t="str">
        <f t="shared" si="6"/>
        <v/>
      </c>
      <c r="G121" s="559" t="str">
        <f t="shared" si="7"/>
        <v/>
      </c>
      <c r="H121" s="559" t="str">
        <f t="shared" si="8"/>
        <v/>
      </c>
      <c r="I121" s="559" t="str">
        <f t="shared" si="9"/>
        <v/>
      </c>
      <c r="J121" s="551"/>
      <c r="K121" s="551"/>
      <c r="L121" s="551"/>
      <c r="M121" s="551"/>
      <c r="N121" s="551"/>
      <c r="O121" s="551"/>
      <c r="P121" s="551"/>
      <c r="Q121" s="551"/>
      <c r="R121" s="551"/>
      <c r="S121" s="551"/>
      <c r="T121" s="551"/>
      <c r="U121" s="551"/>
      <c r="V121" s="551"/>
      <c r="W121" s="551"/>
      <c r="X121" s="551"/>
      <c r="Y121" s="551"/>
      <c r="Z121" s="555"/>
      <c r="AA121" s="551"/>
      <c r="AB121" s="551"/>
      <c r="AC121" s="551"/>
      <c r="AD121" s="551"/>
      <c r="AE121" s="551"/>
      <c r="AF121" s="551"/>
      <c r="AG121" s="551"/>
      <c r="AH121" s="551"/>
      <c r="AI121" s="551"/>
      <c r="AJ121" s="551"/>
      <c r="AK121" s="551"/>
      <c r="AL121" s="551"/>
      <c r="AM121" s="551"/>
      <c r="AN121" s="551"/>
      <c r="AO121" s="551"/>
      <c r="AP121" s="551"/>
      <c r="AQ121" s="551"/>
      <c r="AR121" s="551"/>
      <c r="AS121" s="551"/>
      <c r="AT121" s="551"/>
      <c r="AU121" s="551"/>
      <c r="AW121" s="75"/>
      <c r="BE121" s="544"/>
      <c r="BK121" s="76"/>
      <c r="BM121" s="165"/>
    </row>
    <row r="122" spans="1:147" hidden="1">
      <c r="A122" s="560">
        <v>22</v>
      </c>
      <c r="B122" s="557" t="str">
        <f t="shared" si="2"/>
        <v>_</v>
      </c>
      <c r="C122" s="558" t="str">
        <f t="shared" si="3"/>
        <v/>
      </c>
      <c r="D122" s="558" t="str">
        <f t="shared" si="4"/>
        <v/>
      </c>
      <c r="E122" s="558" t="str">
        <f t="shared" si="5"/>
        <v/>
      </c>
      <c r="F122" s="558" t="str">
        <f t="shared" si="6"/>
        <v/>
      </c>
      <c r="G122" s="559" t="str">
        <f t="shared" si="7"/>
        <v/>
      </c>
      <c r="H122" s="559" t="str">
        <f t="shared" si="8"/>
        <v/>
      </c>
      <c r="I122" s="559" t="str">
        <f t="shared" si="9"/>
        <v/>
      </c>
      <c r="J122" s="551"/>
      <c r="K122" s="551"/>
      <c r="L122" s="551"/>
      <c r="M122" s="551"/>
      <c r="N122" s="551"/>
      <c r="O122" s="551"/>
      <c r="P122" s="551"/>
      <c r="Q122" s="551"/>
      <c r="R122" s="551"/>
      <c r="S122" s="551"/>
      <c r="T122" s="551"/>
      <c r="U122" s="551"/>
      <c r="V122" s="551"/>
      <c r="W122" s="551"/>
      <c r="X122" s="551"/>
      <c r="Y122" s="551"/>
      <c r="Z122" s="555"/>
      <c r="AA122" s="551"/>
      <c r="AB122" s="551"/>
      <c r="AC122" s="551"/>
      <c r="AD122" s="551"/>
      <c r="AE122" s="551"/>
      <c r="AF122" s="551"/>
      <c r="AG122" s="551"/>
      <c r="AH122" s="551"/>
      <c r="AI122" s="551"/>
      <c r="AJ122" s="551"/>
      <c r="AK122" s="551"/>
      <c r="AL122" s="551"/>
      <c r="AM122" s="551"/>
      <c r="AN122" s="551"/>
      <c r="AO122" s="551"/>
      <c r="AP122" s="551"/>
      <c r="AQ122" s="551"/>
      <c r="AR122" s="551"/>
      <c r="AS122" s="551"/>
      <c r="AT122" s="551"/>
      <c r="AU122" s="551"/>
      <c r="BE122" s="544"/>
      <c r="BK122" s="76"/>
      <c r="BM122" s="165"/>
    </row>
    <row r="123" spans="1:147" hidden="1">
      <c r="A123" s="560">
        <v>23</v>
      </c>
      <c r="B123" s="557" t="str">
        <f t="shared" si="2"/>
        <v>_</v>
      </c>
      <c r="C123" s="558" t="str">
        <f t="shared" si="3"/>
        <v/>
      </c>
      <c r="D123" s="558" t="str">
        <f t="shared" si="4"/>
        <v/>
      </c>
      <c r="E123" s="558" t="str">
        <f t="shared" si="5"/>
        <v/>
      </c>
      <c r="F123" s="558" t="str">
        <f t="shared" si="6"/>
        <v/>
      </c>
      <c r="G123" s="559" t="str">
        <f t="shared" si="7"/>
        <v/>
      </c>
      <c r="H123" s="559" t="str">
        <f t="shared" si="8"/>
        <v/>
      </c>
      <c r="I123" s="559" t="str">
        <f t="shared" si="9"/>
        <v/>
      </c>
      <c r="J123" s="551"/>
      <c r="K123" s="551"/>
      <c r="L123" s="551"/>
      <c r="M123" s="551"/>
      <c r="N123" s="551"/>
      <c r="O123" s="551"/>
      <c r="P123" s="551"/>
      <c r="Q123" s="551"/>
      <c r="R123" s="551"/>
      <c r="S123" s="551"/>
      <c r="T123" s="551"/>
      <c r="U123" s="551"/>
      <c r="V123" s="551"/>
      <c r="W123" s="551"/>
      <c r="X123" s="551"/>
      <c r="Y123" s="551"/>
      <c r="Z123" s="555"/>
      <c r="AA123" s="551"/>
      <c r="AB123" s="551"/>
      <c r="AC123" s="551"/>
      <c r="AD123" s="551"/>
      <c r="AE123" s="551"/>
      <c r="AF123" s="551"/>
      <c r="AG123" s="551"/>
      <c r="AH123" s="551"/>
      <c r="AI123" s="551"/>
      <c r="AJ123" s="551"/>
      <c r="AK123" s="551"/>
      <c r="AL123" s="551"/>
      <c r="AM123" s="551"/>
      <c r="AN123" s="551"/>
      <c r="AO123" s="551"/>
      <c r="AP123" s="551"/>
      <c r="AQ123" s="551"/>
      <c r="AR123" s="551"/>
      <c r="AS123" s="551"/>
      <c r="AT123" s="551"/>
      <c r="AU123" s="551"/>
      <c r="BE123" s="544"/>
      <c r="BK123" s="76"/>
      <c r="BM123" s="165"/>
    </row>
    <row r="124" spans="1:147" hidden="1">
      <c r="A124" s="560">
        <v>24</v>
      </c>
      <c r="B124" s="557" t="str">
        <f t="shared" si="2"/>
        <v>_</v>
      </c>
      <c r="C124" s="558" t="str">
        <f t="shared" si="3"/>
        <v/>
      </c>
      <c r="D124" s="558" t="str">
        <f t="shared" si="4"/>
        <v/>
      </c>
      <c r="E124" s="558" t="str">
        <f t="shared" si="5"/>
        <v/>
      </c>
      <c r="F124" s="558" t="str">
        <f t="shared" si="6"/>
        <v/>
      </c>
      <c r="G124" s="559" t="str">
        <f t="shared" si="7"/>
        <v/>
      </c>
      <c r="H124" s="559" t="str">
        <f t="shared" si="8"/>
        <v/>
      </c>
      <c r="I124" s="559" t="str">
        <f t="shared" si="9"/>
        <v/>
      </c>
      <c r="J124" s="551"/>
      <c r="K124" s="551"/>
      <c r="L124" s="551"/>
      <c r="M124" s="551"/>
      <c r="N124" s="551"/>
      <c r="O124" s="551"/>
      <c r="P124" s="551"/>
      <c r="Q124" s="551"/>
      <c r="R124" s="551"/>
      <c r="S124" s="551"/>
      <c r="T124" s="551"/>
      <c r="U124" s="551"/>
      <c r="V124" s="551"/>
      <c r="W124" s="551"/>
      <c r="X124" s="551"/>
      <c r="Y124" s="551"/>
      <c r="Z124" s="555"/>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U124" s="551"/>
      <c r="BE124" s="544"/>
      <c r="BK124" s="76"/>
      <c r="BM124" s="165"/>
    </row>
    <row r="125" spans="1:147" hidden="1">
      <c r="A125" s="560">
        <v>25</v>
      </c>
      <c r="B125" s="557" t="str">
        <f t="shared" si="2"/>
        <v>_</v>
      </c>
      <c r="C125" s="558" t="str">
        <f t="shared" si="3"/>
        <v/>
      </c>
      <c r="D125" s="558" t="str">
        <f t="shared" si="4"/>
        <v/>
      </c>
      <c r="E125" s="558" t="str">
        <f t="shared" si="5"/>
        <v/>
      </c>
      <c r="F125" s="558" t="str">
        <f t="shared" si="6"/>
        <v/>
      </c>
      <c r="G125" s="559" t="str">
        <f t="shared" si="7"/>
        <v/>
      </c>
      <c r="H125" s="559" t="str">
        <f t="shared" si="8"/>
        <v/>
      </c>
      <c r="I125" s="559" t="str">
        <f t="shared" si="9"/>
        <v/>
      </c>
      <c r="J125" s="551"/>
      <c r="K125" s="551"/>
      <c r="L125" s="551"/>
      <c r="M125" s="551"/>
      <c r="N125" s="551"/>
      <c r="O125" s="551"/>
      <c r="P125" s="551"/>
      <c r="Q125" s="551"/>
      <c r="R125" s="551"/>
      <c r="S125" s="551"/>
      <c r="T125" s="551"/>
      <c r="U125" s="551"/>
      <c r="V125" s="551"/>
      <c r="W125" s="551"/>
      <c r="X125" s="551"/>
      <c r="Y125" s="551"/>
      <c r="Z125" s="555"/>
      <c r="AA125" s="551"/>
      <c r="AB125" s="551"/>
      <c r="AC125" s="551"/>
      <c r="AD125" s="551"/>
      <c r="AE125" s="551"/>
      <c r="AF125" s="551"/>
      <c r="AG125" s="551"/>
      <c r="AH125" s="551"/>
      <c r="AI125" s="551"/>
      <c r="AJ125" s="551"/>
      <c r="AK125" s="551"/>
      <c r="AL125" s="551"/>
      <c r="AM125" s="551"/>
      <c r="AN125" s="551"/>
      <c r="AO125" s="551"/>
      <c r="AP125" s="551"/>
      <c r="AQ125" s="551"/>
      <c r="AR125" s="551"/>
      <c r="AS125" s="551"/>
      <c r="AT125" s="551"/>
      <c r="AU125" s="551"/>
      <c r="BE125" s="544"/>
      <c r="BK125" s="76"/>
      <c r="BM125" s="165"/>
    </row>
    <row r="126" spans="1:147" hidden="1">
      <c r="A126" s="560">
        <v>26</v>
      </c>
      <c r="B126" s="557" t="str">
        <f t="shared" si="2"/>
        <v>_</v>
      </c>
      <c r="C126" s="558" t="str">
        <f t="shared" si="3"/>
        <v/>
      </c>
      <c r="D126" s="558" t="str">
        <f t="shared" si="4"/>
        <v/>
      </c>
      <c r="E126" s="558" t="str">
        <f t="shared" si="5"/>
        <v/>
      </c>
      <c r="F126" s="558" t="str">
        <f t="shared" si="6"/>
        <v/>
      </c>
      <c r="G126" s="559" t="str">
        <f t="shared" si="7"/>
        <v/>
      </c>
      <c r="H126" s="559" t="str">
        <f t="shared" si="8"/>
        <v/>
      </c>
      <c r="I126" s="559" t="str">
        <f t="shared" si="9"/>
        <v/>
      </c>
      <c r="J126" s="551"/>
      <c r="K126" s="551"/>
      <c r="L126" s="551"/>
      <c r="M126" s="551"/>
      <c r="N126" s="551"/>
      <c r="O126" s="551"/>
      <c r="P126" s="551"/>
      <c r="Q126" s="551"/>
      <c r="R126" s="551"/>
      <c r="S126" s="551"/>
      <c r="T126" s="551"/>
      <c r="U126" s="551"/>
      <c r="V126" s="551"/>
      <c r="W126" s="551"/>
      <c r="X126" s="551"/>
      <c r="Y126" s="551"/>
      <c r="Z126" s="555"/>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BE126" s="544"/>
      <c r="BK126" s="76"/>
      <c r="BM126" s="165"/>
    </row>
    <row r="127" spans="1:147" hidden="1">
      <c r="A127" s="560">
        <v>27</v>
      </c>
      <c r="B127" s="557" t="str">
        <f t="shared" si="2"/>
        <v>_</v>
      </c>
      <c r="C127" s="558" t="str">
        <f t="shared" si="3"/>
        <v/>
      </c>
      <c r="D127" s="558" t="str">
        <f t="shared" si="4"/>
        <v/>
      </c>
      <c r="E127" s="558" t="str">
        <f t="shared" si="5"/>
        <v/>
      </c>
      <c r="F127" s="558" t="str">
        <f t="shared" si="6"/>
        <v/>
      </c>
      <c r="G127" s="559" t="str">
        <f t="shared" si="7"/>
        <v/>
      </c>
      <c r="H127" s="559" t="str">
        <f t="shared" si="8"/>
        <v/>
      </c>
      <c r="I127" s="559" t="str">
        <f t="shared" si="9"/>
        <v/>
      </c>
      <c r="J127" s="551"/>
      <c r="K127" s="551"/>
      <c r="L127" s="551"/>
      <c r="M127" s="551"/>
      <c r="N127" s="551"/>
      <c r="O127" s="551"/>
      <c r="P127" s="551"/>
      <c r="Q127" s="551"/>
      <c r="R127" s="551"/>
      <c r="S127" s="551"/>
      <c r="T127" s="551"/>
      <c r="U127" s="551"/>
      <c r="V127" s="551"/>
      <c r="W127" s="551"/>
      <c r="X127" s="551"/>
      <c r="Y127" s="551"/>
      <c r="Z127" s="555"/>
      <c r="AA127" s="551"/>
      <c r="AB127" s="551"/>
      <c r="AC127" s="551"/>
      <c r="AD127" s="551"/>
      <c r="AE127" s="551"/>
      <c r="AF127" s="551"/>
      <c r="AG127" s="551"/>
      <c r="AH127" s="551"/>
      <c r="AI127" s="551"/>
      <c r="AJ127" s="551"/>
      <c r="AK127" s="551"/>
      <c r="AL127" s="551"/>
      <c r="AM127" s="551"/>
      <c r="AN127" s="551"/>
      <c r="AO127" s="551"/>
      <c r="AP127" s="551"/>
      <c r="AQ127" s="551"/>
      <c r="AR127" s="551"/>
      <c r="AS127" s="551"/>
      <c r="AT127" s="551"/>
      <c r="AU127" s="551"/>
      <c r="BE127" s="544"/>
      <c r="BK127" s="76"/>
      <c r="BM127" s="165"/>
    </row>
    <row r="128" spans="1:147" hidden="1">
      <c r="A128" s="560">
        <v>28</v>
      </c>
      <c r="B128" s="557" t="str">
        <f t="shared" si="2"/>
        <v>_</v>
      </c>
      <c r="C128" s="558" t="str">
        <f t="shared" si="3"/>
        <v/>
      </c>
      <c r="D128" s="558" t="str">
        <f t="shared" si="4"/>
        <v/>
      </c>
      <c r="E128" s="558" t="str">
        <f t="shared" si="5"/>
        <v/>
      </c>
      <c r="F128" s="558" t="str">
        <f t="shared" si="6"/>
        <v/>
      </c>
      <c r="G128" s="559" t="str">
        <f t="shared" si="7"/>
        <v/>
      </c>
      <c r="H128" s="559" t="str">
        <f t="shared" si="8"/>
        <v/>
      </c>
      <c r="I128" s="559" t="str">
        <f t="shared" si="9"/>
        <v/>
      </c>
      <c r="J128" s="551"/>
      <c r="K128" s="551"/>
      <c r="L128" s="551"/>
      <c r="M128" s="551"/>
      <c r="N128" s="551"/>
      <c r="O128" s="551"/>
      <c r="P128" s="551"/>
      <c r="Q128" s="551"/>
      <c r="R128" s="551"/>
      <c r="S128" s="551"/>
      <c r="T128" s="551"/>
      <c r="U128" s="551"/>
      <c r="V128" s="551"/>
      <c r="W128" s="551"/>
      <c r="X128" s="551"/>
      <c r="Y128" s="551"/>
      <c r="Z128" s="555"/>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BE128" s="544"/>
    </row>
    <row r="129" spans="1:111" hidden="1">
      <c r="A129" s="560">
        <v>29</v>
      </c>
      <c r="B129" s="557" t="str">
        <f t="shared" si="2"/>
        <v>_</v>
      </c>
      <c r="C129" s="558" t="str">
        <f t="shared" si="3"/>
        <v/>
      </c>
      <c r="D129" s="558" t="str">
        <f t="shared" si="4"/>
        <v/>
      </c>
      <c r="E129" s="558" t="str">
        <f t="shared" si="5"/>
        <v/>
      </c>
      <c r="F129" s="558" t="str">
        <f t="shared" si="6"/>
        <v/>
      </c>
      <c r="G129" s="559" t="str">
        <f t="shared" si="7"/>
        <v/>
      </c>
      <c r="H129" s="559" t="str">
        <f t="shared" si="8"/>
        <v/>
      </c>
      <c r="I129" s="559" t="str">
        <f t="shared" si="9"/>
        <v/>
      </c>
      <c r="J129" s="551"/>
      <c r="K129" s="551"/>
      <c r="L129" s="551"/>
      <c r="M129" s="551"/>
      <c r="N129" s="551"/>
      <c r="O129" s="551"/>
      <c r="P129" s="551"/>
      <c r="Q129" s="551"/>
      <c r="R129" s="551"/>
      <c r="S129" s="551"/>
      <c r="T129" s="551"/>
      <c r="U129" s="551"/>
      <c r="V129" s="551"/>
      <c r="W129" s="551"/>
      <c r="X129" s="551"/>
      <c r="Y129" s="551"/>
      <c r="Z129" s="555"/>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BE129" s="544"/>
    </row>
    <row r="130" spans="1:111" ht="14.25" hidden="1" thickBot="1">
      <c r="A130" s="562">
        <v>30</v>
      </c>
      <c r="B130" s="557" t="str">
        <f t="shared" si="2"/>
        <v>_</v>
      </c>
      <c r="C130" s="558" t="str">
        <f t="shared" si="3"/>
        <v/>
      </c>
      <c r="D130" s="558" t="str">
        <f t="shared" si="4"/>
        <v/>
      </c>
      <c r="E130" s="558" t="str">
        <f t="shared" si="5"/>
        <v/>
      </c>
      <c r="F130" s="558" t="str">
        <f t="shared" si="6"/>
        <v/>
      </c>
      <c r="G130" s="559" t="str">
        <f t="shared" si="7"/>
        <v/>
      </c>
      <c r="H130" s="559" t="str">
        <f t="shared" si="8"/>
        <v/>
      </c>
      <c r="I130" s="559" t="str">
        <f t="shared" si="9"/>
        <v/>
      </c>
      <c r="J130" s="551"/>
      <c r="K130" s="551"/>
      <c r="L130" s="551"/>
      <c r="M130" s="551"/>
      <c r="N130" s="551"/>
      <c r="O130" s="551"/>
      <c r="P130" s="551"/>
      <c r="Q130" s="551"/>
      <c r="R130" s="551"/>
      <c r="S130" s="551"/>
      <c r="T130" s="551"/>
      <c r="U130" s="551"/>
      <c r="V130" s="551"/>
      <c r="W130" s="551"/>
      <c r="X130" s="551"/>
      <c r="Y130" s="551"/>
      <c r="Z130" s="555"/>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BE130" s="544"/>
      <c r="BK130" s="76"/>
      <c r="BM130" s="165"/>
    </row>
    <row r="131" spans="1:111" hidden="1">
      <c r="A131" s="551"/>
      <c r="B131" s="552"/>
      <c r="C131" s="551"/>
      <c r="D131" s="563"/>
      <c r="E131" s="551"/>
      <c r="F131" s="551"/>
      <c r="G131" s="551"/>
      <c r="H131" s="551"/>
      <c r="I131" s="551"/>
      <c r="J131" s="551"/>
      <c r="K131" s="551"/>
      <c r="L131" s="551"/>
      <c r="M131" s="551"/>
      <c r="N131" s="551"/>
      <c r="O131" s="551"/>
      <c r="P131" s="551"/>
      <c r="Q131" s="551"/>
      <c r="R131" s="551"/>
      <c r="S131" s="551"/>
      <c r="T131" s="551"/>
      <c r="U131" s="551"/>
      <c r="V131" s="555"/>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BE131" s="544"/>
      <c r="BK131" s="76"/>
      <c r="BM131" s="165"/>
    </row>
    <row r="132" spans="1:111" hidden="1">
      <c r="A132" s="551"/>
      <c r="B132" s="552"/>
      <c r="C132" s="551"/>
      <c r="D132" s="563"/>
      <c r="E132" s="551"/>
      <c r="F132" s="551"/>
      <c r="G132" s="551"/>
      <c r="H132" s="551"/>
      <c r="I132" s="551"/>
      <c r="J132" s="551"/>
      <c r="K132" s="551"/>
      <c r="L132" s="551"/>
      <c r="M132" s="551"/>
      <c r="N132" s="551"/>
      <c r="O132" s="551"/>
      <c r="P132" s="551"/>
      <c r="Q132" s="551"/>
      <c r="R132" s="551"/>
      <c r="S132" s="551"/>
      <c r="T132" s="551"/>
      <c r="U132" s="551"/>
      <c r="V132" s="555"/>
      <c r="W132" s="551"/>
      <c r="X132" s="551"/>
      <c r="Y132" s="551"/>
      <c r="Z132" s="551"/>
      <c r="AA132" s="551"/>
      <c r="AB132" s="551"/>
      <c r="AC132" s="551"/>
      <c r="AD132" s="551"/>
      <c r="AE132" s="551"/>
      <c r="AF132" s="551"/>
      <c r="AG132" s="551"/>
      <c r="AH132" s="572" t="s">
        <v>628</v>
      </c>
      <c r="AI132" s="573"/>
      <c r="AJ132" s="573"/>
      <c r="AK132" s="572" t="s">
        <v>629</v>
      </c>
      <c r="AL132" s="573"/>
      <c r="AM132" s="573"/>
      <c r="AN132" s="572" t="s">
        <v>630</v>
      </c>
      <c r="AO132" s="573"/>
      <c r="AP132" s="573"/>
      <c r="AQ132" s="573"/>
      <c r="AR132" s="551"/>
      <c r="AS132" s="551"/>
      <c r="AT132" s="551"/>
      <c r="AU132" s="551"/>
      <c r="BE132" s="544"/>
      <c r="BK132" s="76"/>
      <c r="BM132" s="165"/>
      <c r="CZ132" s="75"/>
      <c r="DA132" s="75"/>
      <c r="DF132" s="75"/>
    </row>
    <row r="133" spans="1:111" hidden="1">
      <c r="A133" s="564" t="str">
        <f>$CI$3&amp;"_"&amp;注文フォーム!$CZ$3</f>
        <v>[簡易法]　絶縁油_0.15mg/kg</v>
      </c>
      <c r="B133" s="564" t="str">
        <f>$CI$4&amp;"_"&amp;注文フォーム!$CZ$4</f>
        <v>[低濃度ＰＣＢ第５版]紙くず等(含有)_0.15mg/kg</v>
      </c>
      <c r="C133" s="564" t="str">
        <f>$CI$4&amp;"_"&amp;注文フォーム!$DA$4</f>
        <v>[低濃度ＰＣＢ第５版]紙くず等(含有)_50mg/kg</v>
      </c>
      <c r="D133" s="564" t="str">
        <f>$CI$5&amp;"_"&amp;注文フォーム!$CZ$5</f>
        <v>[低濃度ＰＣＢ第５版]廃活性炭(含有)_お問い合わせください</v>
      </c>
      <c r="E133" s="564" t="str">
        <f>$CI$6&amp;"_"&amp;注文フォーム!$CZ$6</f>
        <v>[低濃度ＰＣＢ第５版]汚泥(含有)_0.15mg/kg</v>
      </c>
      <c r="F133" s="564" t="str">
        <f>$CI$6&amp;"_"&amp;注文フォーム!$DA$6</f>
        <v>[低濃度ＰＣＢ第５版]汚泥(含有)_50mg/kg</v>
      </c>
      <c r="G133" s="564" t="str">
        <f>$CI$7&amp;"_"&amp;注文フォーム!$CZ$7</f>
        <v>[低濃度ＰＣＢ第５版]廃プラスチック類(表面拭き取り)_目的(2)をご選択ください</v>
      </c>
      <c r="H133" s="564" t="str">
        <f>$CI$7&amp;"_"&amp;注文フォーム!$DA$7</f>
        <v>[低濃度ＰＣＢ第５版]廃プラスチック類(表面拭き取り)_0.01mg/100c㎡</v>
      </c>
      <c r="I133" s="564" t="str">
        <f>$CI$8&amp;"_"&amp;注文フォーム!$CZ$8</f>
        <v>[低濃度ＰＣＢ法５版]金属くず(表面拭き取り)_目的(2)をご選択ください</v>
      </c>
      <c r="J133" s="564" t="str">
        <f>$CI$8&amp;"_"&amp;注文フォーム!$DA$8</f>
        <v>[低濃度ＰＣＢ法５版]金属くず(表面拭き取り)_0.01mg/100c㎡</v>
      </c>
      <c r="K133" s="564" t="str">
        <f>$CI$9&amp;"_"&amp;注文フォーム!$CZ$9</f>
        <v>[低濃度ＰＣＢ第５版]金属くず(表面抽出)_目的(2)をご選択ください</v>
      </c>
      <c r="L133" s="564" t="str">
        <f>$CI$9&amp;"_"&amp;注文フォーム!$DA$9</f>
        <v>[低濃度ＰＣＢ第５版]金属くず(表面抽出)_50mg/kg</v>
      </c>
      <c r="M133" s="564" t="str">
        <f>$CI$10&amp;"_"&amp;注文フォーム!$CZ$10</f>
        <v>[低濃度ＰＣＢ第５版]コンクリートくず_目的(2)をご選択ください</v>
      </c>
      <c r="N133" s="564" t="str">
        <f>$CI$10&amp;"_"&amp;注文フォーム!$DA$10</f>
        <v>[低濃度ＰＣＢ第５版]コンクリートくず_50mg/kg</v>
      </c>
      <c r="O133" s="564" t="str">
        <f>$CI$11&amp;"_"&amp;注文フォーム!$CZ$11&amp;注文フォーム!$CY$11</f>
        <v>[低濃度ＰＣＢ第５版]塗膜くず(含有)_0.15mg/kg 方法指定なし(※1)</v>
      </c>
      <c r="P133" s="564" t="str">
        <f>$CI$11&amp;"_"&amp;注文フォーム!$CZ$11&amp;注文フォーム!$CY$12</f>
        <v>[低濃度ＰＣＢ第５版]塗膜くず(含有)_0.15mg/kg HRMS法(※2)</v>
      </c>
      <c r="Q133" s="564" t="str">
        <f>$CI$11&amp;"_"&amp;注文フォーム!$CZ$11&amp;注文フォーム!$CY$13</f>
        <v>[低濃度ＰＣＢ第５版]塗膜くず(含有)_0.15mg/kg HRMS法 (DMSO処理)(※3)</v>
      </c>
      <c r="R133" s="564" t="str">
        <f>$CI$11&amp;"_"&amp;注文フォーム!$DA$11&amp;注文フォーム!$CY$11</f>
        <v>[低濃度ＰＣＢ第５版]塗膜くず(含有)_50mg/kg方法指定なし(※1)</v>
      </c>
      <c r="S133" s="564" t="str">
        <f>$CI$11&amp;"_"&amp;注文フォーム!$DA$11&amp;注文フォーム!$CY$12</f>
        <v>[低濃度ＰＣＢ第５版]塗膜くず(含有)_50mg/kgHRMS法(※2)</v>
      </c>
      <c r="T133" s="564" t="str">
        <f>$CI$11&amp;"_"&amp;注文フォーム!$DA$11&amp;注文フォーム!$CY$13</f>
        <v>[低濃度ＰＣＢ第５版]塗膜くず(含有)_50mg/kgHRMS法 (DMSO処理)(※3)</v>
      </c>
      <c r="U133" s="564" t="str">
        <f>$CI$12&amp;"_"&amp;注文フォーム!$CZ$14</f>
        <v>[低濃度ＰＣＢ第５版]廃感圧紙(含有)_0.15mg/kg</v>
      </c>
      <c r="V133" s="564" t="str">
        <f>$CI$12&amp;"_"&amp;注文フォーム!$DA$14</f>
        <v>[低濃度ＰＣＢ第５版]廃感圧紙(含有)_50mg/kg</v>
      </c>
      <c r="W133" s="564" t="str">
        <f>$CI$13&amp;"_"&amp;注文フォーム!$CZ$15</f>
        <v>[低濃度ＰＣＢ第５版]廃シーリング材(含有)_0.15mg/kg</v>
      </c>
      <c r="X133" s="564" t="str">
        <f>$CI$13&amp;"_"&amp;注文フォーム!$DA$15</f>
        <v>[低濃度ＰＣＢ第５版]廃シーリング材(含有)_50mg/kg</v>
      </c>
      <c r="Y133" s="564" t="str">
        <f>$CI$14&amp;"_"&amp;注文フォーム!$CZ$16</f>
        <v>[厚生省告示192号別表第3]第1(洗浄液)_0.05mg/kg</v>
      </c>
      <c r="Z133" s="564" t="str">
        <f>$CI$14&amp;"_"&amp;注文フォーム!$DA$16</f>
        <v>[厚生省告示192号別表第3]第1(洗浄液)_目的(1)をご選択ください</v>
      </c>
      <c r="AA133" s="564" t="str">
        <f>$CI$15&amp;"_"&amp;注文フォーム!$CZ$17</f>
        <v>[厚生省告示192号別表第3]第2(拭き取り)_0.01μg/100c㎡</v>
      </c>
      <c r="AB133" s="564" t="str">
        <f>$CI$15&amp;"_"&amp;注文フォーム!$DA$17</f>
        <v>[厚生省告示192号別表第3]第2(拭き取り)_目的(1)をご選択ください</v>
      </c>
      <c r="AC133" s="564" t="str">
        <f>$CI$16&amp;"_"&amp;注文フォーム!$CZ$18</f>
        <v>[厚生省告示192号別表第3]第3(部材採取)_0.01㎎/kg</v>
      </c>
      <c r="AD133" s="564" t="str">
        <f>$CI$16&amp;"_"&amp;注文フォーム!$DA$18</f>
        <v>[厚生省告示192号別表第3]第3(部材採取)_目的(1)をご選択ください</v>
      </c>
      <c r="AE133" s="564" t="str">
        <f>$CI$16&amp;"_"&amp;注文フォーム!$CZ$20</f>
        <v>[厚生省告示192号別表第3]第3(部材採取)_---</v>
      </c>
      <c r="AF133" s="564" t="str">
        <f>$CI$16&amp;"_"&amp;注文フォーム!$DA$20</f>
        <v>[厚生省告示192号別表第3]第3(部材採取)_----</v>
      </c>
      <c r="AG133" s="564" t="str">
        <f>$CI$17&amp;"_"&amp;$CZ$19</f>
        <v>[JIS K 5674］塗膜くず　鉛・クロム（PCB分析不要）_Pb600/Cr300mg/kg</v>
      </c>
      <c r="AH133" s="564" t="str">
        <f>$CP$11</f>
        <v>JIS K 5674</v>
      </c>
      <c r="AI133" s="564" t="str">
        <f>$CQ$11</f>
        <v>底質調査方法</v>
      </c>
      <c r="AJ133" s="564" t="str">
        <f>$CR$11</f>
        <v>分析不要</v>
      </c>
      <c r="AK133" s="564" t="str">
        <f>$CP$12</f>
        <v>BaPからの換算法</v>
      </c>
      <c r="AL133" s="564" t="str">
        <f>$CQ$12</f>
        <v>作業環境測定ガイドブック法</v>
      </c>
      <c r="AM133" s="564" t="str">
        <f>$CR$12</f>
        <v>分析不要</v>
      </c>
      <c r="AN133" s="564" t="str">
        <f>$CP$13</f>
        <v>[13号]PCB・鉛・六価クロム</v>
      </c>
      <c r="AO133" s="564" t="str">
        <f>$CQ$13</f>
        <v>[13号]7項目(※4)＋油分＋含水率</v>
      </c>
      <c r="AP133" s="564" t="str">
        <f>$CR$13</f>
        <v>[13号]その他組み合わせ(備考欄に記載ください）</v>
      </c>
      <c r="AQ133" s="564" t="str">
        <f>$CS$13</f>
        <v>[13号]分析不要</v>
      </c>
      <c r="AR133" s="564" t="str">
        <f>$CX$20&amp;"_"&amp;$CZ$20</f>
        <v>その他(備考欄に入力ください）_---</v>
      </c>
      <c r="AS133" s="565" t="s">
        <v>610</v>
      </c>
      <c r="AT133" s="566" t="s">
        <v>542</v>
      </c>
      <c r="AU133" s="567" t="str">
        <f>W66</f>
        <v>備考欄</v>
      </c>
      <c r="BE133" s="544"/>
      <c r="BK133" s="76"/>
      <c r="BM133" s="165"/>
      <c r="DB133" s="75"/>
      <c r="DC133" s="75"/>
      <c r="DD133" s="75"/>
      <c r="DE133" s="75"/>
    </row>
    <row r="134" spans="1:111" hidden="1">
      <c r="A134" s="559" t="str">
        <f t="array" ref="A134">IFERROR(INDEX($A$101:$B$130,MATCH(LARGE(($B$101:$B$130=A$133)*1/ROW($A$101:$A$130),ROWS($A$134:$A134)),1/ROW($A$101:$A$130),0),COLUMNS($A$134:$A$134)),"")</f>
        <v/>
      </c>
      <c r="B134" s="559" t="str">
        <f t="array" ref="B134">IFERROR(INDEX($A$101:$B$130,MATCH(LARGE(($B$101:$B$130=B$133)*1/ROW($A$101:$A$130),ROWS($A$134:$A134)),1/ROW($A$101:$A$130),0),COLUMNS($A$134:$A$134)),"")</f>
        <v/>
      </c>
      <c r="C134" s="558" t="str">
        <f t="array" ref="C134">IFERROR(INDEX($A$101:$B$130,MATCH(LARGE(($B$101:$B$130=C$133)*1/ROW($A$101:$A$130),ROWS($A$134:$A134)),1/ROW($A$101:$A$130),0),COLUMNS($A$134:$A$134)),"")</f>
        <v/>
      </c>
      <c r="D134" s="559" t="str">
        <f t="array" ref="D134">IFERROR(INDEX($A$101:$B$130,MATCH(LARGE(($B$101:$B$130=D$133)*1/ROW($A$101:$A$130),ROWS($A$134:$A134)),1/ROW($A$101:$A$130),0),COLUMNS($A$134:$A$134)),"")</f>
        <v/>
      </c>
      <c r="E134" s="559" t="str">
        <f t="array" ref="E134">IFERROR(INDEX($A$101:$B$130,MATCH(LARGE(($B$101:$B$130=E$133)*1/ROW($A$101:$A$130),ROWS($A$134:$A134)),1/ROW($A$101:$A$130),0),COLUMNS($A$134:$A$134)),"")</f>
        <v/>
      </c>
      <c r="F134" s="559" t="str">
        <f t="array" ref="F134">IFERROR(INDEX($A$101:$B$130,MATCH(LARGE(($B$101:$B$130=F$133)*1/ROW($A$101:$A$130),ROWS($A$134:$A134)),1/ROW($A$101:$A$130),0),COLUMNS($A$134:$A$134)),"")</f>
        <v/>
      </c>
      <c r="G134" s="559" t="str">
        <f t="array" ref="G134">IFERROR(INDEX($A$101:$B$130,MATCH(LARGE(($B$101:$B$130=G$133)*1/ROW($A$101:$A$130),ROWS($A$134:$A134)),1/ROW($A$101:$A$130),0),COLUMNS($A$134:$A$134)),"")</f>
        <v/>
      </c>
      <c r="H134" s="559" t="str">
        <f t="array" ref="H134">IFERROR(INDEX($A$101:$B$130,MATCH(LARGE(($B$101:$B$130=H$133)*1/ROW($A$101:$A$130),ROWS($A$134:$A134)),1/ROW($A$101:$A$130),0),COLUMNS($A$134:$A$134)),"")</f>
        <v/>
      </c>
      <c r="I134" s="559" t="str">
        <f t="array" ref="I134">IFERROR(INDEX($A$101:$B$130,MATCH(LARGE(($B$101:$B$130=I$133)*1/ROW($A$101:$A$130),ROWS($A$134:$A134)),1/ROW($A$101:$A$130),0),COLUMNS($A$134:$A$134)),"")</f>
        <v/>
      </c>
      <c r="J134" s="559" t="str">
        <f t="array" ref="J134">IFERROR(INDEX($A$101:$B$130,MATCH(LARGE(($B$101:$B$130=J$133)*1/ROW($A$101:$A$130),ROWS($A$134:$A134)),1/ROW($A$101:$A$130),0),COLUMNS($A$134:$A$134)),"")</f>
        <v/>
      </c>
      <c r="K134" s="559" t="str">
        <f t="array" ref="K134">IFERROR(INDEX($A$101:$B$130,MATCH(LARGE(($B$101:$B$130=K$133)*1/ROW($A$101:$A$130),ROWS($A$134:$A134)),1/ROW($A$101:$A$130),0),COLUMNS($A$134:$A$134)),"")</f>
        <v/>
      </c>
      <c r="L134" s="559" t="str">
        <f t="array" ref="L134">IFERROR(INDEX($A$101:$B$130,MATCH(LARGE(($B$101:$B$130=L$133)*1/ROW($A$101:$A$130),ROWS($A$134:$A134)),1/ROW($A$101:$A$130),0),COLUMNS($A$134:$A$134)),"")</f>
        <v/>
      </c>
      <c r="M134" s="559" t="str">
        <f t="array" ref="M134">IFERROR(INDEX($A$101:$B$130,MATCH(LARGE(($B$101:$B$130=M$133)*1/ROW($A$101:$A$130),ROWS($A$134:$A134)),1/ROW($A$101:$A$130),0),COLUMNS($A$134:$A$134)),"")</f>
        <v/>
      </c>
      <c r="N134" s="559" t="str">
        <f t="array" ref="N134">IFERROR(INDEX($A$101:$B$130,MATCH(LARGE(($B$101:$B$130=N$133)*1/ROW($A$101:$A$130),ROWS($A$134:$A134)),1/ROW($A$101:$A$130),0),COLUMNS($A$134:$A$134)),"")</f>
        <v/>
      </c>
      <c r="O134" s="559" t="str">
        <f t="array" ref="O134">IFERROR(INDEX($A$101:$B$130,MATCH(LARGE(($B$101:$B$130=O$133)*1/ROW($A$101:$A$130),ROWS($A$134:$A134)),1/ROW($A$101:$A$130),0),COLUMNS($A$134:$A$134)),"")</f>
        <v/>
      </c>
      <c r="P134" s="559" t="str">
        <f t="array" ref="P134">IFERROR(INDEX($A$101:$B$130,MATCH(LARGE(($B$101:$B$130=P$133)*1/ROW($A$101:$A$130),ROWS($A$134:$A134)),1/ROW($A$101:$A$130),0),COLUMNS($A$134:$A$134)),"")</f>
        <v/>
      </c>
      <c r="Q134" s="559" t="str">
        <f t="array" ref="Q134">IFERROR(INDEX($A$101:$B$130,MATCH(LARGE(($B$101:$B$130=Q$133)*1/ROW($A$101:$A$130),ROWS($A$134:$A134)),1/ROW($A$101:$A$130),0),COLUMNS($A$134:$A$134)),"")</f>
        <v/>
      </c>
      <c r="R134" s="559" t="str">
        <f t="array" ref="R134">IFERROR(INDEX($A$101:$B$130,MATCH(LARGE(($B$101:$B$130=R$133)*1/ROW($A$101:$A$130),ROWS($A$134:$A134)),1/ROW($A$101:$A$130),0),COLUMNS($A$134:$A$134)),"")</f>
        <v/>
      </c>
      <c r="S134" s="559" t="str">
        <f t="array" ref="S134">IFERROR(INDEX($A$101:$B$130,MATCH(LARGE(($B$101:$B$130=S$133)*1/ROW($A$101:$A$130),ROWS($A$134:$A134)),1/ROW($A$101:$A$130),0),COLUMNS($A$134:$A$134)),"")</f>
        <v/>
      </c>
      <c r="T134" s="559" t="str">
        <f t="array" ref="T134">IFERROR(INDEX($A$101:$B$130,MATCH(LARGE(($B$101:$B$130=T$133)*1/ROW($A$101:$A$130),ROWS($A$134:$A134)),1/ROW($A$101:$A$130),0),COLUMNS($A$134:$A$134)),"")</f>
        <v/>
      </c>
      <c r="U134" s="559" t="str">
        <f t="array" ref="U134">IFERROR(INDEX($A$101:$B$130,MATCH(LARGE(($B$101:$B$130=U$133)*1/ROW($A$101:$A$130),ROWS($A$134:$A134)),1/ROW($A$101:$A$130),0),COLUMNS($A$134:$A$134)),"")</f>
        <v/>
      </c>
      <c r="V134" s="568" t="str">
        <f t="array" ref="V134">IFERROR(INDEX($A$101:$B$130,MATCH(LARGE(($B$101:$B$130=V$133)*1/ROW($A$101:$A$130),ROWS($A$134:$A134)),1/ROW($A$101:$A$130),0),COLUMNS($A$134:$A$134)),"")</f>
        <v/>
      </c>
      <c r="W134" s="559" t="str">
        <f t="array" ref="W134">IFERROR(INDEX($A$101:$B$130,MATCH(LARGE(($B$101:$B$130=W$133)*1/ROW($A$101:$A$130),ROWS($A$134:$A134)),1/ROW($A$101:$A$130),0),COLUMNS($A$134:$A$134)),"")</f>
        <v/>
      </c>
      <c r="X134" s="559" t="str">
        <f t="array" ref="X134">IFERROR(INDEX($A$101:$B$130,MATCH(LARGE(($B$101:$B$130=X$133)*1/ROW($A$101:$A$130),ROWS($A$134:$A134)),1/ROW($A$101:$A$130),0),COLUMNS($A$134:$A$134)),"")</f>
        <v/>
      </c>
      <c r="Y134" s="559" t="str">
        <f t="array" ref="Y134">IFERROR(INDEX($A$101:$B$130,MATCH(LARGE(($B$101:$B$130=Y$133)*1/ROW($A$101:$A$130),ROWS($A$134:$A134)),1/ROW($A$101:$A$130),0),COLUMNS($A$134:$A$134)),"")</f>
        <v/>
      </c>
      <c r="Z134" s="559" t="str">
        <f t="array" ref="Z134">IFERROR(INDEX($A$101:$B$130,MATCH(LARGE(($B$101:$B$130=Z$133)*1/ROW($A$101:$A$130),ROWS($A$134:$A134)),1/ROW($A$101:$A$130),0),COLUMNS($A$134:$A$134)),"")</f>
        <v/>
      </c>
      <c r="AA134" s="559" t="str">
        <f t="array" ref="AA134">IFERROR(INDEX($A$101:$B$130,MATCH(LARGE(($B$101:$B$130=AA$133)*1/ROW($A$101:$A$130),ROWS($A$134:$A134)),1/ROW($A$101:$A$130),0),COLUMNS($A$134:$A$134)),"")</f>
        <v/>
      </c>
      <c r="AB134" s="559" t="str">
        <f t="array" ref="AB134">IFERROR(INDEX($A$101:$B$130,MATCH(LARGE(($B$101:$B$130=AB$133)*1/ROW($A$101:$A$130),ROWS($A$134:$A134)),1/ROW($A$101:$A$130),0),COLUMNS($A$134:$A$134)),"")</f>
        <v/>
      </c>
      <c r="AC134" s="559" t="str">
        <f t="array" ref="AC134">IFERROR(INDEX($A$101:$B$130,MATCH(LARGE(($B$101:$B$130=AC$133)*1/ROW($A$101:$A$130),ROWS($A$134:$A134)),1/ROW($A$101:$A$130),0),COLUMNS($A$134:$A$134)),"")</f>
        <v/>
      </c>
      <c r="AD134" s="559" t="str">
        <f t="array" ref="AD134">IFERROR(INDEX($A$101:$B$130,MATCH(LARGE(($B$101:$B$130=AD$133)*1/ROW($A$101:$A$130),ROWS($A$134:$A134)),1/ROW($A$101:$A$130),0),COLUMNS($A$134:$A$134)),"")</f>
        <v/>
      </c>
      <c r="AE134" s="559" t="str">
        <f t="array" ref="AE134">IFERROR(INDEX($A$101:$B$130,MATCH(LARGE(($B$101:$B$130=AE$133)*1/ROW($A$101:$A$130),ROWS($A$134:$A134)),1/ROW($A$101:$A$130),0),COLUMNS($A$134:$A$134)),"")</f>
        <v/>
      </c>
      <c r="AF134" s="559" t="str">
        <f t="array" ref="AF134">IFERROR(INDEX($A$101:$B$130,MATCH(LARGE(($B$101:$B$130=AF$133)*1/ROW($A$101:$A$130),ROWS($A$134:$A134)),1/ROW($A$101:$A$130),0),COLUMNS($A$134:$A$134)),"")</f>
        <v/>
      </c>
      <c r="AG134" s="569" t="str">
        <f t="array" ref="AG134">IFERROR(INDEX($A$101:$B$130,MATCH(LARGE(($B$101:$B$130=AG$133)*1/ROW($A$101:$A$130),ROWS($A$134:$A134)),1/ROW($A$101:$A$130),0),COLUMNS($A$134:$A$134)),"")</f>
        <v/>
      </c>
      <c r="AH134" s="559" t="str">
        <f t="array" ref="AH134">IFERROR(INDEX($A$101:$F$130,MATCH(LARGE(($D$101:$D$130=AH$133)*1/ROW($A$101:$A$130),ROWS($A$134:$A134)),1/ROW($A$101:$A$130),0),COLUMNS($A$134:$A$134)),"")</f>
        <v/>
      </c>
      <c r="AI134" s="559" t="str">
        <f t="array" ref="AI134">IFERROR(INDEX($A$101:$F$130,MATCH(LARGE(($D$101:$D$130=AI$133)*1/ROW($A$101:$A$130),ROWS($A$134:$A134)),1/ROW($A$101:$A$130),0),COLUMNS($A$134:$A$134)),"")</f>
        <v/>
      </c>
      <c r="AJ134" s="559" t="str">
        <f t="array" ref="AJ134">IFERROR(INDEX($A$101:$F$130,MATCH(LARGE(($D$101:$D$130=AJ$133)*1/ROW($A$101:$A$130),ROWS($A$134:$A134)),1/ROW($A$101:$A$130),0),COLUMNS($A$134:$A$134)),"")</f>
        <v/>
      </c>
      <c r="AK134" s="559" t="str">
        <f t="array" ref="AK134">IFERROR(INDEX($A$101:$F$130,MATCH(LARGE(($E$101:$E$130=AK$133)*1/ROW($A$101:$A$130),ROWS($A$134:$A134)),1/ROW($A$101:$A$130),0),COLUMNS($A$134:$A$134)),"")</f>
        <v/>
      </c>
      <c r="AL134" s="559" t="str">
        <f t="array" ref="AL134">IFERROR(INDEX($A$101:$F$130,MATCH(LARGE(($E$101:$E$130=AL$133)*1/ROW($A$101:$A$130),ROWS($A$134:$A134)),1/ROW($A$101:$A$130),0),COLUMNS($A$134:$A$134)),"")</f>
        <v/>
      </c>
      <c r="AM134" s="559" t="str">
        <f t="array" ref="AM134">IFERROR(INDEX($A$101:$F$130,MATCH(LARGE(($E$101:$E$130=AM$133)*1/ROW($A$101:$A$130),ROWS($A$134:$A134)),1/ROW($A$101:$A$130),0),COLUMNS($A$134:$A$134)),"")</f>
        <v/>
      </c>
      <c r="AN134" s="559" t="str">
        <f t="array" ref="AN134">IFERROR(INDEX($A$101:$F$130,MATCH(LARGE(($F$101:$F$130=AN$133)*1/ROW($A$101:$A$130),ROWS($A$134:$A134)),1/ROW($A$101:$A$130),0),COLUMNS($A$134:$A$134)),"")</f>
        <v/>
      </c>
      <c r="AO134" s="559" t="str">
        <f t="array" ref="AO134">IFERROR(INDEX($A$101:$F$130,MATCH(LARGE(($F$101:$F$130=AO$133)*1/ROW($A$101:$A$130),ROWS($A$134:$A134)),1/ROW($A$101:$A$130),0),COLUMNS($A$134:$A$134)),"")</f>
        <v/>
      </c>
      <c r="AP134" s="559" t="str">
        <f t="array" ref="AP134">IFERROR(INDEX($A$101:$F$130,MATCH(LARGE(($F$101:$F$130=AP$133)*1/ROW($A$101:$A$130),ROWS($A$134:$A134)),1/ROW($A$101:$A$130),0),COLUMNS($A$134:$A$134)),"")</f>
        <v/>
      </c>
      <c r="AQ134" s="559" t="str">
        <f t="array" ref="AQ134">IFERROR(INDEX($A$101:$F$130,MATCH(LARGE(($F$101:$F$130=AQ$133)*1/ROW($A$101:$A$130),ROWS($A$134:$A134)),1/ROW($A$101:$A$130),0),COLUMNS($A$134:$A$134)),"")</f>
        <v/>
      </c>
      <c r="AR134" s="559" t="str">
        <f t="array" ref="AR134">IFERROR(INDEX($A$101:$B$130,MATCH(LARGE(($B$101:$B$130=AR$133)*1/ROW($A$101:$A$130),ROWS($A$134:$A134)),1/ROW($A$101:$A$130),0),COLUMNS($A$134:$A$134)),"")</f>
        <v/>
      </c>
      <c r="AS134" s="559" t="str">
        <f t="shared" ref="AS134:AS163" si="10">IF(G101="","",A101)</f>
        <v/>
      </c>
      <c r="AT134" s="559" t="str">
        <f>IF(V69="","","　"&amp;A101)</f>
        <v/>
      </c>
      <c r="AU134" s="559" t="str">
        <f t="shared" ref="AU134:AU163" si="11">IF(I101="","",A101)</f>
        <v/>
      </c>
      <c r="BE134" s="544"/>
      <c r="BK134" s="76"/>
      <c r="BM134" s="165"/>
      <c r="CY134" s="75"/>
    </row>
    <row r="135" spans="1:111" hidden="1">
      <c r="A135" s="559" t="str">
        <f t="array" ref="A135">IFERROR(INDEX($A$101:$B$130,MATCH(LARGE(($B$101:$B$130=A$133)*1/ROW($A$101:$A$130),ROWS($A$134:$A135)),1/ROW($A$101:$A$130),0),COLUMNS($A$134:$A$134)),"")</f>
        <v/>
      </c>
      <c r="B135" s="559" t="str">
        <f t="array" ref="B135">IFERROR(INDEX($A$101:$B$130,MATCH(LARGE(($B$101:$B$130=B$133)*1/ROW($A$101:$A$130),ROWS($A$134:$A135)),1/ROW($A$101:$A$130),0),COLUMNS($A$134:$A$134)),"")</f>
        <v/>
      </c>
      <c r="C135" s="558" t="str">
        <f t="array" ref="C135">IFERROR(INDEX($A$101:$B$130,MATCH(LARGE(($B$101:$B$130=C$133)*1/ROW($A$101:$A$130),ROWS($A$134:$A135)),1/ROW($A$101:$A$130),0),COLUMNS($A$134:$A$134)),"")</f>
        <v/>
      </c>
      <c r="D135" s="559" t="str">
        <f t="array" ref="D135">IFERROR(INDEX($A$101:$B$130,MATCH(LARGE(($B$101:$B$130=D$133)*1/ROW($A$101:$A$130),ROWS($A$134:$A135)),1/ROW($A$101:$A$130),0),COLUMNS($A$134:$A$134)),"")</f>
        <v/>
      </c>
      <c r="E135" s="559" t="str">
        <f t="array" ref="E135">IFERROR(INDEX($A$101:$B$130,MATCH(LARGE(($B$101:$B$130=E$133)*1/ROW($A$101:$A$130),ROWS($A$134:$A135)),1/ROW($A$101:$A$130),0),COLUMNS($A$134:$A$134)),"")</f>
        <v/>
      </c>
      <c r="F135" s="559" t="str">
        <f t="array" ref="F135">IFERROR(INDEX($A$101:$B$130,MATCH(LARGE(($B$101:$B$130=F$133)*1/ROW($A$101:$A$130),ROWS($A$134:$A135)),1/ROW($A$101:$A$130),0),COLUMNS($A$134:$A$134)),"")</f>
        <v/>
      </c>
      <c r="G135" s="559" t="str">
        <f t="array" ref="G135">IFERROR(INDEX($A$101:$B$130,MATCH(LARGE(($B$101:$B$130=G$133)*1/ROW($A$101:$A$130),ROWS($A$134:$A135)),1/ROW($A$101:$A$130),0),COLUMNS($A$134:$A$134)),"")</f>
        <v/>
      </c>
      <c r="H135" s="559" t="str">
        <f t="array" ref="H135">IFERROR(INDEX($A$101:$B$130,MATCH(LARGE(($B$101:$B$130=H$133)*1/ROW($A$101:$A$130),ROWS($A$134:$A135)),1/ROW($A$101:$A$130),0),COLUMNS($A$134:$A$134)),"")</f>
        <v/>
      </c>
      <c r="I135" s="559" t="str">
        <f t="array" ref="I135">IFERROR(INDEX($A$101:$B$130,MATCH(LARGE(($B$101:$B$130=I$133)*1/ROW($A$101:$A$130),ROWS($A$134:$A135)),1/ROW($A$101:$A$130),0),COLUMNS($A$134:$A$134)),"")</f>
        <v/>
      </c>
      <c r="J135" s="559" t="str">
        <f t="array" ref="J135">IFERROR(INDEX($A$101:$B$130,MATCH(LARGE(($B$101:$B$130=J$133)*1/ROW($A$101:$A$130),ROWS($A$134:$A135)),1/ROW($A$101:$A$130),0),COLUMNS($A$134:$A$134)),"")</f>
        <v/>
      </c>
      <c r="K135" s="559" t="str">
        <f t="array" ref="K135">IFERROR(INDEX($A$101:$B$130,MATCH(LARGE(($B$101:$B$130=K$133)*1/ROW($A$101:$A$130),ROWS($A$134:$A135)),1/ROW($A$101:$A$130),0),COLUMNS($A$134:$A$134)),"")</f>
        <v/>
      </c>
      <c r="L135" s="559" t="str">
        <f t="array" ref="L135">IFERROR(INDEX($A$101:$B$130,MATCH(LARGE(($B$101:$B$130=L$133)*1/ROW($A$101:$A$130),ROWS($A$134:$A135)),1/ROW($A$101:$A$130),0),COLUMNS($A$134:$A$134)),"")</f>
        <v/>
      </c>
      <c r="M135" s="559" t="str">
        <f t="array" ref="M135">IFERROR(INDEX($A$101:$B$130,MATCH(LARGE(($B$101:$B$130=M$133)*1/ROW($A$101:$A$130),ROWS($A$134:$A135)),1/ROW($A$101:$A$130),0),COLUMNS($A$134:$A$134)),"")</f>
        <v/>
      </c>
      <c r="N135" s="559" t="str">
        <f t="array" ref="N135">IFERROR(INDEX($A$101:$B$130,MATCH(LARGE(($B$101:$B$130=N$133)*1/ROW($A$101:$A$130),ROWS($A$134:$A135)),1/ROW($A$101:$A$130),0),COLUMNS($A$134:$A$134)),"")</f>
        <v/>
      </c>
      <c r="O135" s="559" t="str">
        <f t="array" ref="O135">IFERROR(INDEX($A$101:$B$130,MATCH(LARGE(($B$101:$B$130=O$133)*1/ROW($A$101:$A$130),ROWS($A$134:$A135)),1/ROW($A$101:$A$130),0),COLUMNS($A$134:$A$134)),"")</f>
        <v/>
      </c>
      <c r="P135" s="559" t="str">
        <f t="array" ref="P135">IFERROR(INDEX($A$101:$B$130,MATCH(LARGE(($B$101:$B$130=P$133)*1/ROW($A$101:$A$130),ROWS($A$134:$A135)),1/ROW($A$101:$A$130),0),COLUMNS($A$134:$A$134)),"")</f>
        <v/>
      </c>
      <c r="Q135" s="559" t="str">
        <f t="array" ref="Q135">IFERROR(INDEX($A$101:$B$130,MATCH(LARGE(($B$101:$B$130=Q$133)*1/ROW($A$101:$A$130),ROWS($A$134:$A135)),1/ROW($A$101:$A$130),0),COLUMNS($A$134:$A$134)),"")</f>
        <v/>
      </c>
      <c r="R135" s="559" t="str">
        <f t="array" ref="R135">IFERROR(INDEX($A$101:$B$130,MATCH(LARGE(($B$101:$B$130=R$133)*1/ROW($A$101:$A$130),ROWS($A$134:$A135)),1/ROW($A$101:$A$130),0),COLUMNS($A$134:$A$134)),"")</f>
        <v/>
      </c>
      <c r="S135" s="559" t="str">
        <f t="array" ref="S135">IFERROR(INDEX($A$101:$B$130,MATCH(LARGE(($B$101:$B$130=S$133)*1/ROW($A$101:$A$130),ROWS($A$134:$A135)),1/ROW($A$101:$A$130),0),COLUMNS($A$134:$A$134)),"")</f>
        <v/>
      </c>
      <c r="T135" s="559" t="str">
        <f t="array" ref="T135">IFERROR(INDEX($A$101:$B$130,MATCH(LARGE(($B$101:$B$130=T$133)*1/ROW($A$101:$A$130),ROWS($A$134:$A135)),1/ROW($A$101:$A$130),0),COLUMNS($A$134:$A$134)),"")</f>
        <v/>
      </c>
      <c r="U135" s="559" t="str">
        <f t="array" ref="U135">IFERROR(INDEX($A$101:$B$130,MATCH(LARGE(($B$101:$B$130=U$133)*1/ROW($A$101:$A$130),ROWS($A$134:$A135)),1/ROW($A$101:$A$130),0),COLUMNS($A$134:$A$134)),"")</f>
        <v/>
      </c>
      <c r="V135" s="568" t="str">
        <f t="array" ref="V135">IFERROR(INDEX($A$101:$B$130,MATCH(LARGE(($B$101:$B$130=V$133)*1/ROW($A$101:$A$130),ROWS($A$134:$A135)),1/ROW($A$101:$A$130),0),COLUMNS($A$134:$A$134)),"")</f>
        <v/>
      </c>
      <c r="W135" s="559" t="str">
        <f t="array" ref="W135">IFERROR(INDEX($A$101:$B$130,MATCH(LARGE(($B$101:$B$130=W$133)*1/ROW($A$101:$A$130),ROWS($A$134:$A135)),1/ROW($A$101:$A$130),0),COLUMNS($A$134:$A$134)),"")</f>
        <v/>
      </c>
      <c r="X135" s="559" t="str">
        <f t="array" ref="X135">IFERROR(INDEX($A$101:$B$130,MATCH(LARGE(($B$101:$B$130=X$133)*1/ROW($A$101:$A$130),ROWS($A$134:$A135)),1/ROW($A$101:$A$130),0),COLUMNS($A$134:$A$134)),"")</f>
        <v/>
      </c>
      <c r="Y135" s="559" t="str">
        <f t="array" ref="Y135">IFERROR(INDEX($A$101:$B$130,MATCH(LARGE(($B$101:$B$130=Y$133)*1/ROW($A$101:$A$130),ROWS($A$134:$A135)),1/ROW($A$101:$A$130),0),COLUMNS($A$134:$A$134)),"")</f>
        <v/>
      </c>
      <c r="Z135" s="559" t="str">
        <f t="array" ref="Z135">IFERROR(INDEX($A$101:$B$130,MATCH(LARGE(($B$101:$B$130=Z$133)*1/ROW($A$101:$A$130),ROWS($A$134:$A135)),1/ROW($A$101:$A$130),0),COLUMNS($A$134:$A$134)),"")</f>
        <v/>
      </c>
      <c r="AA135" s="559" t="str">
        <f t="array" ref="AA135">IFERROR(INDEX($A$101:$B$130,MATCH(LARGE(($B$101:$B$130=AA$133)*1/ROW($A$101:$A$130),ROWS($A$134:$A135)),1/ROW($A$101:$A$130),0),COLUMNS($A$134:$A$134)),"")</f>
        <v/>
      </c>
      <c r="AB135" s="559" t="str">
        <f t="array" ref="AB135">IFERROR(INDEX($A$101:$B$130,MATCH(LARGE(($B$101:$B$130=AB$133)*1/ROW($A$101:$A$130),ROWS($A$134:$A135)),1/ROW($A$101:$A$130),0),COLUMNS($A$134:$A$134)),"")</f>
        <v/>
      </c>
      <c r="AC135" s="559" t="str">
        <f t="array" ref="AC135">IFERROR(INDEX($A$101:$B$130,MATCH(LARGE(($B$101:$B$130=AC$133)*1/ROW($A$101:$A$130),ROWS($A$134:$A135)),1/ROW($A$101:$A$130),0),COLUMNS($A$134:$A$134)),"")</f>
        <v/>
      </c>
      <c r="AD135" s="559" t="str">
        <f t="array" ref="AD135">IFERROR(INDEX($A$101:$B$130,MATCH(LARGE(($B$101:$B$130=AD$133)*1/ROW($A$101:$A$130),ROWS($A$134:$A135)),1/ROW($A$101:$A$130),0),COLUMNS($A$134:$A$134)),"")</f>
        <v/>
      </c>
      <c r="AE135" s="559" t="str">
        <f t="array" ref="AE135">IFERROR(INDEX($A$101:$B$130,MATCH(LARGE(($B$101:$B$130=AE$133)*1/ROW($A$101:$A$130),ROWS($A$134:$A135)),1/ROW($A$101:$A$130),0),COLUMNS($A$134:$A$134)),"")</f>
        <v/>
      </c>
      <c r="AF135" s="559" t="str">
        <f t="array" ref="AF135">IFERROR(INDEX($A$101:$B$130,MATCH(LARGE(($B$101:$B$130=AF$133)*1/ROW($A$101:$A$130),ROWS($A$134:$A135)),1/ROW($A$101:$A$130),0),COLUMNS($A$134:$A$134)),"")</f>
        <v/>
      </c>
      <c r="AG135" s="569" t="str">
        <f t="array" ref="AG135">IFERROR(INDEX($A$101:$B$130,MATCH(LARGE(($B$101:$B$130=AG$133)*1/ROW($A$101:$A$130),ROWS($A$134:$A135)),1/ROW($A$101:$A$130),0),COLUMNS($A$134:$A$134)),"")</f>
        <v/>
      </c>
      <c r="AH135" s="559" t="str">
        <f t="array" ref="AH135">IFERROR(INDEX($A$101:$F$130,MATCH(LARGE(($D$101:$D$130=AH$133)*1/ROW($A$101:$A$130),ROWS($A$134:$A135)),1/ROW($A$101:$A$130),0),COLUMNS($A$134:$A$134)),"")</f>
        <v/>
      </c>
      <c r="AI135" s="559" t="str">
        <f t="array" ref="AI135">IFERROR(INDEX($A$101:$F$130,MATCH(LARGE(($D$101:$D$130=AI$133)*1/ROW($A$101:$A$130),ROWS($A$134:$A135)),1/ROW($A$101:$A$130),0),COLUMNS($A$134:$A$134)),"")</f>
        <v/>
      </c>
      <c r="AJ135" s="559" t="str">
        <f t="array" ref="AJ135">IFERROR(INDEX($A$101:$F$130,MATCH(LARGE(($D$101:$D$130=AJ$133)*1/ROW($A$101:$A$130),ROWS($A$134:$A135)),1/ROW($A$101:$A$130),0),COLUMNS($A$134:$A$134)),"")</f>
        <v/>
      </c>
      <c r="AK135" s="559" t="str">
        <f t="array" ref="AK135">IFERROR(INDEX($A$101:$F$130,MATCH(LARGE(($E$101:$E$130=AK$133)*1/ROW($A$101:$A$130),ROWS($A$134:$A135)),1/ROW($A$101:$A$130),0),COLUMNS($A$134:$A$134)),"")</f>
        <v/>
      </c>
      <c r="AL135" s="559" t="str">
        <f t="array" ref="AL135">IFERROR(INDEX($A$101:$F$130,MATCH(LARGE(($E$101:$E$130=AL$133)*1/ROW($A$101:$A$130),ROWS($A$134:$A135)),1/ROW($A$101:$A$130),0),COLUMNS($A$134:$A$134)),"")</f>
        <v/>
      </c>
      <c r="AM135" s="559" t="str">
        <f t="array" ref="AM135">IFERROR(INDEX($A$101:$F$130,MATCH(LARGE(($E$101:$E$130=AM$133)*1/ROW($A$101:$A$130),ROWS($A$134:$A135)),1/ROW($A$101:$A$130),0),COLUMNS($A$134:$A$134)),"")</f>
        <v/>
      </c>
      <c r="AN135" s="559" t="str">
        <f t="array" ref="AN135">IFERROR(INDEX($A$101:$F$130,MATCH(LARGE(($F$101:$F$130=AN$133)*1/ROW($A$101:$A$130),ROWS($A$134:$A135)),1/ROW($A$101:$A$130),0),COLUMNS($A$134:$A$134)),"")</f>
        <v/>
      </c>
      <c r="AO135" s="559" t="str">
        <f t="array" ref="AO135">IFERROR(INDEX($A$101:$F$130,MATCH(LARGE(($F$101:$F$130=AO$133)*1/ROW($A$101:$A$130),ROWS($A$134:$A135)),1/ROW($A$101:$A$130),0),COLUMNS($A$134:$A$134)),"")</f>
        <v/>
      </c>
      <c r="AP135" s="559" t="str">
        <f t="array" ref="AP135">IFERROR(INDEX($A$101:$F$130,MATCH(LARGE(($F$101:$F$130=AP$133)*1/ROW($A$101:$A$130),ROWS($A$134:$A135)),1/ROW($A$101:$A$130),0),COLUMNS($A$134:$A$134)),"")</f>
        <v/>
      </c>
      <c r="AQ135" s="559" t="str">
        <f t="array" ref="AQ135">IFERROR(INDEX($A$101:$F$130,MATCH(LARGE(($F$101:$F$130=AQ$133)*1/ROW($A$101:$A$130),ROWS($A$134:$A135)),1/ROW($A$101:$A$130),0),COLUMNS($A$134:$A$134)),"")</f>
        <v/>
      </c>
      <c r="AR135" s="559" t="str">
        <f t="array" ref="AR135">IFERROR(INDEX($A$101:$B$130,MATCH(LARGE(($B$101:$B$130=AR$133)*1/ROW($A$101:$A$130),ROWS($A$134:$A135)),1/ROW($A$101:$A$130),0),COLUMNS($A$134:$A$134)),"")</f>
        <v/>
      </c>
      <c r="AS135" s="559" t="str">
        <f t="shared" si="10"/>
        <v/>
      </c>
      <c r="AT135" s="559" t="str">
        <f t="shared" ref="AT135:AT163" si="12">IF(V70="","","　"&amp;A102)</f>
        <v/>
      </c>
      <c r="AU135" s="559" t="str">
        <f t="shared" si="11"/>
        <v/>
      </c>
      <c r="BE135" s="544"/>
      <c r="BK135" s="76"/>
      <c r="BM135" s="165"/>
    </row>
    <row r="136" spans="1:111" hidden="1">
      <c r="A136" s="559" t="str">
        <f t="array" ref="A136">IFERROR(INDEX($A$101:$B$130,MATCH(LARGE(($B$101:$B$130=A$133)*1/ROW($A$101:$A$130),ROWS($A$134:$A136)),1/ROW($A$101:$A$130),0),COLUMNS($A$134:$A$134)),"")</f>
        <v/>
      </c>
      <c r="B136" s="559" t="str">
        <f t="array" ref="B136">IFERROR(INDEX($A$101:$B$130,MATCH(LARGE(($B$101:$B$130=B$133)*1/ROW($A$101:$A$130),ROWS($A$134:$A136)),1/ROW($A$101:$A$130),0),COLUMNS($A$134:$A$134)),"")</f>
        <v/>
      </c>
      <c r="C136" s="558" t="str">
        <f t="array" ref="C136">IFERROR(INDEX($A$101:$B$130,MATCH(LARGE(($B$101:$B$130=C$133)*1/ROW($A$101:$A$130),ROWS($A$134:$A136)),1/ROW($A$101:$A$130),0),COLUMNS($A$134:$A$134)),"")</f>
        <v/>
      </c>
      <c r="D136" s="559" t="str">
        <f t="array" ref="D136">IFERROR(INDEX($A$101:$B$130,MATCH(LARGE(($B$101:$B$130=D$133)*1/ROW($A$101:$A$130),ROWS($A$134:$A136)),1/ROW($A$101:$A$130),0),COLUMNS($A$134:$A$134)),"")</f>
        <v/>
      </c>
      <c r="E136" s="559" t="str">
        <f t="array" ref="E136">IFERROR(INDEX($A$101:$B$130,MATCH(LARGE(($B$101:$B$130=E$133)*1/ROW($A$101:$A$130),ROWS($A$134:$A136)),1/ROW($A$101:$A$130),0),COLUMNS($A$134:$A$134)),"")</f>
        <v/>
      </c>
      <c r="F136" s="559" t="str">
        <f t="array" ref="F136">IFERROR(INDEX($A$101:$B$130,MATCH(LARGE(($B$101:$B$130=F$133)*1/ROW($A$101:$A$130),ROWS($A$134:$A136)),1/ROW($A$101:$A$130),0),COLUMNS($A$134:$A$134)),"")</f>
        <v/>
      </c>
      <c r="G136" s="559" t="str">
        <f t="array" ref="G136">IFERROR(INDEX($A$101:$B$130,MATCH(LARGE(($B$101:$B$130=G$133)*1/ROW($A$101:$A$130),ROWS($A$134:$A136)),1/ROW($A$101:$A$130),0),COLUMNS($A$134:$A$134)),"")</f>
        <v/>
      </c>
      <c r="H136" s="559" t="str">
        <f t="array" ref="H136">IFERROR(INDEX($A$101:$B$130,MATCH(LARGE(($B$101:$B$130=H$133)*1/ROW($A$101:$A$130),ROWS($A$134:$A136)),1/ROW($A$101:$A$130),0),COLUMNS($A$134:$A$134)),"")</f>
        <v/>
      </c>
      <c r="I136" s="559" t="str">
        <f t="array" ref="I136">IFERROR(INDEX($A$101:$B$130,MATCH(LARGE(($B$101:$B$130=I$133)*1/ROW($A$101:$A$130),ROWS($A$134:$A136)),1/ROW($A$101:$A$130),0),COLUMNS($A$134:$A$134)),"")</f>
        <v/>
      </c>
      <c r="J136" s="559" t="str">
        <f t="array" ref="J136">IFERROR(INDEX($A$101:$B$130,MATCH(LARGE(($B$101:$B$130=J$133)*1/ROW($A$101:$A$130),ROWS($A$134:$A136)),1/ROW($A$101:$A$130),0),COLUMNS($A$134:$A$134)),"")</f>
        <v/>
      </c>
      <c r="K136" s="559" t="str">
        <f t="array" ref="K136">IFERROR(INDEX($A$101:$B$130,MATCH(LARGE(($B$101:$B$130=K$133)*1/ROW($A$101:$A$130),ROWS($A$134:$A136)),1/ROW($A$101:$A$130),0),COLUMNS($A$134:$A$134)),"")</f>
        <v/>
      </c>
      <c r="L136" s="559" t="str">
        <f t="array" ref="L136">IFERROR(INDEX($A$101:$B$130,MATCH(LARGE(($B$101:$B$130=L$133)*1/ROW($A$101:$A$130),ROWS($A$134:$A136)),1/ROW($A$101:$A$130),0),COLUMNS($A$134:$A$134)),"")</f>
        <v/>
      </c>
      <c r="M136" s="559" t="str">
        <f t="array" ref="M136">IFERROR(INDEX($A$101:$B$130,MATCH(LARGE(($B$101:$B$130=M$133)*1/ROW($A$101:$A$130),ROWS($A$134:$A136)),1/ROW($A$101:$A$130),0),COLUMNS($A$134:$A$134)),"")</f>
        <v/>
      </c>
      <c r="N136" s="559" t="str">
        <f t="array" ref="N136">IFERROR(INDEX($A$101:$B$130,MATCH(LARGE(($B$101:$B$130=N$133)*1/ROW($A$101:$A$130),ROWS($A$134:$A136)),1/ROW($A$101:$A$130),0),COLUMNS($A$134:$A$134)),"")</f>
        <v/>
      </c>
      <c r="O136" s="559" t="str">
        <f t="array" ref="O136">IFERROR(INDEX($A$101:$B$130,MATCH(LARGE(($B$101:$B$130=O$133)*1/ROW($A$101:$A$130),ROWS($A$134:$A136)),1/ROW($A$101:$A$130),0),COLUMNS($A$134:$A$134)),"")</f>
        <v/>
      </c>
      <c r="P136" s="559" t="str">
        <f t="array" ref="P136">IFERROR(INDEX($A$101:$B$130,MATCH(LARGE(($B$101:$B$130=P$133)*1/ROW($A$101:$A$130),ROWS($A$134:$A136)),1/ROW($A$101:$A$130),0),COLUMNS($A$134:$A$134)),"")</f>
        <v/>
      </c>
      <c r="Q136" s="559" t="str">
        <f t="array" ref="Q136">IFERROR(INDEX($A$101:$B$130,MATCH(LARGE(($B$101:$B$130=Q$133)*1/ROW($A$101:$A$130),ROWS($A$134:$A136)),1/ROW($A$101:$A$130),0),COLUMNS($A$134:$A$134)),"")</f>
        <v/>
      </c>
      <c r="R136" s="559" t="str">
        <f t="array" ref="R136">IFERROR(INDEX($A$101:$B$130,MATCH(LARGE(($B$101:$B$130=R$133)*1/ROW($A$101:$A$130),ROWS($A$134:$A136)),1/ROW($A$101:$A$130),0),COLUMNS($A$134:$A$134)),"")</f>
        <v/>
      </c>
      <c r="S136" s="559" t="str">
        <f t="array" ref="S136">IFERROR(INDEX($A$101:$B$130,MATCH(LARGE(($B$101:$B$130=S$133)*1/ROW($A$101:$A$130),ROWS($A$134:$A136)),1/ROW($A$101:$A$130),0),COLUMNS($A$134:$A$134)),"")</f>
        <v/>
      </c>
      <c r="T136" s="559" t="str">
        <f t="array" ref="T136">IFERROR(INDEX($A$101:$B$130,MATCH(LARGE(($B$101:$B$130=T$133)*1/ROW($A$101:$A$130),ROWS($A$134:$A136)),1/ROW($A$101:$A$130),0),COLUMNS($A$134:$A$134)),"")</f>
        <v/>
      </c>
      <c r="U136" s="559" t="str">
        <f t="array" ref="U136">IFERROR(INDEX($A$101:$B$130,MATCH(LARGE(($B$101:$B$130=U$133)*1/ROW($A$101:$A$130),ROWS($A$134:$A136)),1/ROW($A$101:$A$130),0),COLUMNS($A$134:$A$134)),"")</f>
        <v/>
      </c>
      <c r="V136" s="568" t="str">
        <f t="array" ref="V136">IFERROR(INDEX($A$101:$B$130,MATCH(LARGE(($B$101:$B$130=V$133)*1/ROW($A$101:$A$130),ROWS($A$134:$A136)),1/ROW($A$101:$A$130),0),COLUMNS($A$134:$A$134)),"")</f>
        <v/>
      </c>
      <c r="W136" s="559" t="str">
        <f t="array" ref="W136">IFERROR(INDEX($A$101:$B$130,MATCH(LARGE(($B$101:$B$130=W$133)*1/ROW($A$101:$A$130),ROWS($A$134:$A136)),1/ROW($A$101:$A$130),0),COLUMNS($A$134:$A$134)),"")</f>
        <v/>
      </c>
      <c r="X136" s="559" t="str">
        <f t="array" ref="X136">IFERROR(INDEX($A$101:$B$130,MATCH(LARGE(($B$101:$B$130=X$133)*1/ROW($A$101:$A$130),ROWS($A$134:$A136)),1/ROW($A$101:$A$130),0),COLUMNS($A$134:$A$134)),"")</f>
        <v/>
      </c>
      <c r="Y136" s="559" t="str">
        <f t="array" ref="Y136">IFERROR(INDEX($A$101:$B$130,MATCH(LARGE(($B$101:$B$130=Y$133)*1/ROW($A$101:$A$130),ROWS($A$134:$A136)),1/ROW($A$101:$A$130),0),COLUMNS($A$134:$A$134)),"")</f>
        <v/>
      </c>
      <c r="Z136" s="559" t="str">
        <f t="array" ref="Z136">IFERROR(INDEX($A$101:$B$130,MATCH(LARGE(($B$101:$B$130=Z$133)*1/ROW($A$101:$A$130),ROWS($A$134:$A136)),1/ROW($A$101:$A$130),0),COLUMNS($A$134:$A$134)),"")</f>
        <v/>
      </c>
      <c r="AA136" s="559" t="str">
        <f t="array" ref="AA136">IFERROR(INDEX($A$101:$B$130,MATCH(LARGE(($B$101:$B$130=AA$133)*1/ROW($A$101:$A$130),ROWS($A$134:$A136)),1/ROW($A$101:$A$130),0),COLUMNS($A$134:$A$134)),"")</f>
        <v/>
      </c>
      <c r="AB136" s="559" t="str">
        <f t="array" ref="AB136">IFERROR(INDEX($A$101:$B$130,MATCH(LARGE(($B$101:$B$130=AB$133)*1/ROW($A$101:$A$130),ROWS($A$134:$A136)),1/ROW($A$101:$A$130),0),COLUMNS($A$134:$A$134)),"")</f>
        <v/>
      </c>
      <c r="AC136" s="559" t="str">
        <f t="array" ref="AC136">IFERROR(INDEX($A$101:$B$130,MATCH(LARGE(($B$101:$B$130=AC$133)*1/ROW($A$101:$A$130),ROWS($A$134:$A136)),1/ROW($A$101:$A$130),0),COLUMNS($A$134:$A$134)),"")</f>
        <v/>
      </c>
      <c r="AD136" s="559" t="str">
        <f t="array" ref="AD136">IFERROR(INDEX($A$101:$B$130,MATCH(LARGE(($B$101:$B$130=AD$133)*1/ROW($A$101:$A$130),ROWS($A$134:$A136)),1/ROW($A$101:$A$130),0),COLUMNS($A$134:$A$134)),"")</f>
        <v/>
      </c>
      <c r="AE136" s="559" t="str">
        <f t="array" ref="AE136">IFERROR(INDEX($A$101:$B$130,MATCH(LARGE(($B$101:$B$130=AE$133)*1/ROW($A$101:$A$130),ROWS($A$134:$A136)),1/ROW($A$101:$A$130),0),COLUMNS($A$134:$A$134)),"")</f>
        <v/>
      </c>
      <c r="AF136" s="559" t="str">
        <f t="array" ref="AF136">IFERROR(INDEX($A$101:$B$130,MATCH(LARGE(($B$101:$B$130=AF$133)*1/ROW($A$101:$A$130),ROWS($A$134:$A136)),1/ROW($A$101:$A$130),0),COLUMNS($A$134:$A$134)),"")</f>
        <v/>
      </c>
      <c r="AG136" s="569" t="str">
        <f t="array" ref="AG136">IFERROR(INDEX($A$101:$B$130,MATCH(LARGE(($B$101:$B$130=AG$133)*1/ROW($A$101:$A$130),ROWS($A$134:$A136)),1/ROW($A$101:$A$130),0),COLUMNS($A$134:$A$134)),"")</f>
        <v/>
      </c>
      <c r="AH136" s="559" t="str">
        <f t="array" ref="AH136">IFERROR(INDEX($A$101:$F$130,MATCH(LARGE(($D$101:$D$130=AH$133)*1/ROW($A$101:$A$130),ROWS($A$134:$A136)),1/ROW($A$101:$A$130),0),COLUMNS($A$134:$A$134)),"")</f>
        <v/>
      </c>
      <c r="AI136" s="559" t="str">
        <f t="array" ref="AI136">IFERROR(INDEX($A$101:$F$130,MATCH(LARGE(($D$101:$D$130=AI$133)*1/ROW($A$101:$A$130),ROWS($A$134:$A136)),1/ROW($A$101:$A$130),0),COLUMNS($A$134:$A$134)),"")</f>
        <v/>
      </c>
      <c r="AJ136" s="559" t="str">
        <f t="array" ref="AJ136">IFERROR(INDEX($A$101:$F$130,MATCH(LARGE(($D$101:$D$130=AJ$133)*1/ROW($A$101:$A$130),ROWS($A$134:$A136)),1/ROW($A$101:$A$130),0),COLUMNS($A$134:$A$134)),"")</f>
        <v/>
      </c>
      <c r="AK136" s="559" t="str">
        <f t="array" ref="AK136">IFERROR(INDEX($A$101:$F$130,MATCH(LARGE(($E$101:$E$130=AK$133)*1/ROW($A$101:$A$130),ROWS($A$134:$A136)),1/ROW($A$101:$A$130),0),COLUMNS($A$134:$A$134)),"")</f>
        <v/>
      </c>
      <c r="AL136" s="559" t="str">
        <f t="array" ref="AL136">IFERROR(INDEX($A$101:$F$130,MATCH(LARGE(($E$101:$E$130=AL$133)*1/ROW($A$101:$A$130),ROWS($A$134:$A136)),1/ROW($A$101:$A$130),0),COLUMNS($A$134:$A$134)),"")</f>
        <v/>
      </c>
      <c r="AM136" s="559" t="str">
        <f t="array" ref="AM136">IFERROR(INDEX($A$101:$F$130,MATCH(LARGE(($E$101:$E$130=AM$133)*1/ROW($A$101:$A$130),ROWS($A$134:$A136)),1/ROW($A$101:$A$130),0),COLUMNS($A$134:$A$134)),"")</f>
        <v/>
      </c>
      <c r="AN136" s="559" t="str">
        <f t="array" ref="AN136">IFERROR(INDEX($A$101:$F$130,MATCH(LARGE(($F$101:$F$130=AN$133)*1/ROW($A$101:$A$130),ROWS($A$134:$A136)),1/ROW($A$101:$A$130),0),COLUMNS($A$134:$A$134)),"")</f>
        <v/>
      </c>
      <c r="AO136" s="559" t="str">
        <f t="array" ref="AO136">IFERROR(INDEX($A$101:$F$130,MATCH(LARGE(($F$101:$F$130=AO$133)*1/ROW($A$101:$A$130),ROWS($A$134:$A136)),1/ROW($A$101:$A$130),0),COLUMNS($A$134:$A$134)),"")</f>
        <v/>
      </c>
      <c r="AP136" s="559" t="str">
        <f t="array" ref="AP136">IFERROR(INDEX($A$101:$F$130,MATCH(LARGE(($F$101:$F$130=AP$133)*1/ROW($A$101:$A$130),ROWS($A$134:$A136)),1/ROW($A$101:$A$130),0),COLUMNS($A$134:$A$134)),"")</f>
        <v/>
      </c>
      <c r="AQ136" s="559" t="str">
        <f t="array" ref="AQ136">IFERROR(INDEX($A$101:$F$130,MATCH(LARGE(($F$101:$F$130=AQ$133)*1/ROW($A$101:$A$130),ROWS($A$134:$A136)),1/ROW($A$101:$A$130),0),COLUMNS($A$134:$A$134)),"")</f>
        <v/>
      </c>
      <c r="AR136" s="559" t="str">
        <f t="array" ref="AR136">IFERROR(INDEX($A$101:$B$130,MATCH(LARGE(($B$101:$B$130=AR$133)*1/ROW($A$101:$A$130),ROWS($A$134:$A136)),1/ROW($A$101:$A$130),0),COLUMNS($A$134:$A$134)),"")</f>
        <v/>
      </c>
      <c r="AS136" s="559" t="str">
        <f t="shared" si="10"/>
        <v/>
      </c>
      <c r="AT136" s="559" t="str">
        <f t="shared" si="12"/>
        <v/>
      </c>
      <c r="AU136" s="559" t="str">
        <f t="shared" si="11"/>
        <v/>
      </c>
      <c r="BE136" s="544"/>
      <c r="BK136" s="76"/>
      <c r="BM136" s="165"/>
    </row>
    <row r="137" spans="1:111" hidden="1">
      <c r="A137" s="559" t="str">
        <f t="array" ref="A137">IFERROR(INDEX($A$101:$B$130,MATCH(LARGE(($B$101:$B$130=A$133)*1/ROW($A$101:$A$130),ROWS($A$134:$A137)),1/ROW($A$101:$A$130),0),COLUMNS($A$134:$A$134)),"")</f>
        <v/>
      </c>
      <c r="B137" s="559" t="str">
        <f t="array" ref="B137">IFERROR(INDEX($A$101:$B$130,MATCH(LARGE(($B$101:$B$130=B$133)*1/ROW($A$101:$A$130),ROWS($A$134:$A137)),1/ROW($A$101:$A$130),0),COLUMNS($A$134:$A$134)),"")</f>
        <v/>
      </c>
      <c r="C137" s="558" t="str">
        <f t="array" ref="C137">IFERROR(INDEX($A$101:$B$130,MATCH(LARGE(($B$101:$B$130=C$133)*1/ROW($A$101:$A$130),ROWS($A$134:$A137)),1/ROW($A$101:$A$130),0),COLUMNS($A$134:$A$134)),"")</f>
        <v/>
      </c>
      <c r="D137" s="559" t="str">
        <f t="array" ref="D137">IFERROR(INDEX($A$101:$B$130,MATCH(LARGE(($B$101:$B$130=D$133)*1/ROW($A$101:$A$130),ROWS($A$134:$A137)),1/ROW($A$101:$A$130),0),COLUMNS($A$134:$A$134)),"")</f>
        <v/>
      </c>
      <c r="E137" s="559" t="str">
        <f t="array" ref="E137">IFERROR(INDEX($A$101:$B$130,MATCH(LARGE(($B$101:$B$130=E$133)*1/ROW($A$101:$A$130),ROWS($A$134:$A137)),1/ROW($A$101:$A$130),0),COLUMNS($A$134:$A$134)),"")</f>
        <v/>
      </c>
      <c r="F137" s="559" t="str">
        <f t="array" ref="F137">IFERROR(INDEX($A$101:$B$130,MATCH(LARGE(($B$101:$B$130=F$133)*1/ROW($A$101:$A$130),ROWS($A$134:$A137)),1/ROW($A$101:$A$130),0),COLUMNS($A$134:$A$134)),"")</f>
        <v/>
      </c>
      <c r="G137" s="559" t="str">
        <f t="array" ref="G137">IFERROR(INDEX($A$101:$B$130,MATCH(LARGE(($B$101:$B$130=G$133)*1/ROW($A$101:$A$130),ROWS($A$134:$A137)),1/ROW($A$101:$A$130),0),COLUMNS($A$134:$A$134)),"")</f>
        <v/>
      </c>
      <c r="H137" s="559" t="str">
        <f t="array" ref="H137">IFERROR(INDEX($A$101:$B$130,MATCH(LARGE(($B$101:$B$130=H$133)*1/ROW($A$101:$A$130),ROWS($A$134:$A137)),1/ROW($A$101:$A$130),0),COLUMNS($A$134:$A$134)),"")</f>
        <v/>
      </c>
      <c r="I137" s="559" t="str">
        <f t="array" ref="I137">IFERROR(INDEX($A$101:$B$130,MATCH(LARGE(($B$101:$B$130=I$133)*1/ROW($A$101:$A$130),ROWS($A$134:$A137)),1/ROW($A$101:$A$130),0),COLUMNS($A$134:$A$134)),"")</f>
        <v/>
      </c>
      <c r="J137" s="559" t="str">
        <f t="array" ref="J137">IFERROR(INDEX($A$101:$B$130,MATCH(LARGE(($B$101:$B$130=J$133)*1/ROW($A$101:$A$130),ROWS($A$134:$A137)),1/ROW($A$101:$A$130),0),COLUMNS($A$134:$A$134)),"")</f>
        <v/>
      </c>
      <c r="K137" s="559" t="str">
        <f t="array" ref="K137">IFERROR(INDEX($A$101:$B$130,MATCH(LARGE(($B$101:$B$130=K$133)*1/ROW($A$101:$A$130),ROWS($A$134:$A137)),1/ROW($A$101:$A$130),0),COLUMNS($A$134:$A$134)),"")</f>
        <v/>
      </c>
      <c r="L137" s="559" t="str">
        <f t="array" ref="L137">IFERROR(INDEX($A$101:$B$130,MATCH(LARGE(($B$101:$B$130=L$133)*1/ROW($A$101:$A$130),ROWS($A$134:$A137)),1/ROW($A$101:$A$130),0),COLUMNS($A$134:$A$134)),"")</f>
        <v/>
      </c>
      <c r="M137" s="559" t="str">
        <f t="array" ref="M137">IFERROR(INDEX($A$101:$B$130,MATCH(LARGE(($B$101:$B$130=M$133)*1/ROW($A$101:$A$130),ROWS($A$134:$A137)),1/ROW($A$101:$A$130),0),COLUMNS($A$134:$A$134)),"")</f>
        <v/>
      </c>
      <c r="N137" s="559" t="str">
        <f t="array" ref="N137">IFERROR(INDEX($A$101:$B$130,MATCH(LARGE(($B$101:$B$130=N$133)*1/ROW($A$101:$A$130),ROWS($A$134:$A137)),1/ROW($A$101:$A$130),0),COLUMNS($A$134:$A$134)),"")</f>
        <v/>
      </c>
      <c r="O137" s="559" t="str">
        <f t="array" ref="O137">IFERROR(INDEX($A$101:$B$130,MATCH(LARGE(($B$101:$B$130=O$133)*1/ROW($A$101:$A$130),ROWS($A$134:$A137)),1/ROW($A$101:$A$130),0),COLUMNS($A$134:$A$134)),"")</f>
        <v/>
      </c>
      <c r="P137" s="559" t="str">
        <f t="array" ref="P137">IFERROR(INDEX($A$101:$B$130,MATCH(LARGE(($B$101:$B$130=P$133)*1/ROW($A$101:$A$130),ROWS($A$134:$A137)),1/ROW($A$101:$A$130),0),COLUMNS($A$134:$A$134)),"")</f>
        <v/>
      </c>
      <c r="Q137" s="559" t="str">
        <f t="array" ref="Q137">IFERROR(INDEX($A$101:$B$130,MATCH(LARGE(($B$101:$B$130=Q$133)*1/ROW($A$101:$A$130),ROWS($A$134:$A137)),1/ROW($A$101:$A$130),0),COLUMNS($A$134:$A$134)),"")</f>
        <v/>
      </c>
      <c r="R137" s="559" t="str">
        <f t="array" ref="R137">IFERROR(INDEX($A$101:$B$130,MATCH(LARGE(($B$101:$B$130=R$133)*1/ROW($A$101:$A$130),ROWS($A$134:$A137)),1/ROW($A$101:$A$130),0),COLUMNS($A$134:$A$134)),"")</f>
        <v/>
      </c>
      <c r="S137" s="559" t="str">
        <f t="array" ref="S137">IFERROR(INDEX($A$101:$B$130,MATCH(LARGE(($B$101:$B$130=S$133)*1/ROW($A$101:$A$130),ROWS($A$134:$A137)),1/ROW($A$101:$A$130),0),COLUMNS($A$134:$A$134)),"")</f>
        <v/>
      </c>
      <c r="T137" s="559" t="str">
        <f t="array" ref="T137">IFERROR(INDEX($A$101:$B$130,MATCH(LARGE(($B$101:$B$130=T$133)*1/ROW($A$101:$A$130),ROWS($A$134:$A137)),1/ROW($A$101:$A$130),0),COLUMNS($A$134:$A$134)),"")</f>
        <v/>
      </c>
      <c r="U137" s="559" t="str">
        <f t="array" ref="U137">IFERROR(INDEX($A$101:$B$130,MATCH(LARGE(($B$101:$B$130=U$133)*1/ROW($A$101:$A$130),ROWS($A$134:$A137)),1/ROW($A$101:$A$130),0),COLUMNS($A$134:$A$134)),"")</f>
        <v/>
      </c>
      <c r="V137" s="568" t="str">
        <f t="array" ref="V137">IFERROR(INDEX($A$101:$B$130,MATCH(LARGE(($B$101:$B$130=V$133)*1/ROW($A$101:$A$130),ROWS($A$134:$A137)),1/ROW($A$101:$A$130),0),COLUMNS($A$134:$A$134)),"")</f>
        <v/>
      </c>
      <c r="W137" s="559" t="str">
        <f t="array" ref="W137">IFERROR(INDEX($A$101:$B$130,MATCH(LARGE(($B$101:$B$130=W$133)*1/ROW($A$101:$A$130),ROWS($A$134:$A137)),1/ROW($A$101:$A$130),0),COLUMNS($A$134:$A$134)),"")</f>
        <v/>
      </c>
      <c r="X137" s="559" t="str">
        <f t="array" ref="X137">IFERROR(INDEX($A$101:$B$130,MATCH(LARGE(($B$101:$B$130=X$133)*1/ROW($A$101:$A$130),ROWS($A$134:$A137)),1/ROW($A$101:$A$130),0),COLUMNS($A$134:$A$134)),"")</f>
        <v/>
      </c>
      <c r="Y137" s="559" t="str">
        <f t="array" ref="Y137">IFERROR(INDEX($A$101:$B$130,MATCH(LARGE(($B$101:$B$130=Y$133)*1/ROW($A$101:$A$130),ROWS($A$134:$A137)),1/ROW($A$101:$A$130),0),COLUMNS($A$134:$A$134)),"")</f>
        <v/>
      </c>
      <c r="Z137" s="559" t="str">
        <f t="array" ref="Z137">IFERROR(INDEX($A$101:$B$130,MATCH(LARGE(($B$101:$B$130=Z$133)*1/ROW($A$101:$A$130),ROWS($A$134:$A137)),1/ROW($A$101:$A$130),0),COLUMNS($A$134:$A$134)),"")</f>
        <v/>
      </c>
      <c r="AA137" s="559" t="str">
        <f t="array" ref="AA137">IFERROR(INDEX($A$101:$B$130,MATCH(LARGE(($B$101:$B$130=AA$133)*1/ROW($A$101:$A$130),ROWS($A$134:$A137)),1/ROW($A$101:$A$130),0),COLUMNS($A$134:$A$134)),"")</f>
        <v/>
      </c>
      <c r="AB137" s="559" t="str">
        <f t="array" ref="AB137">IFERROR(INDEX($A$101:$B$130,MATCH(LARGE(($B$101:$B$130=AB$133)*1/ROW($A$101:$A$130),ROWS($A$134:$A137)),1/ROW($A$101:$A$130),0),COLUMNS($A$134:$A$134)),"")</f>
        <v/>
      </c>
      <c r="AC137" s="559" t="str">
        <f t="array" ref="AC137">IFERROR(INDEX($A$101:$B$130,MATCH(LARGE(($B$101:$B$130=AC$133)*1/ROW($A$101:$A$130),ROWS($A$134:$A137)),1/ROW($A$101:$A$130),0),COLUMNS($A$134:$A$134)),"")</f>
        <v/>
      </c>
      <c r="AD137" s="559" t="str">
        <f t="array" ref="AD137">IFERROR(INDEX($A$101:$B$130,MATCH(LARGE(($B$101:$B$130=AD$133)*1/ROW($A$101:$A$130),ROWS($A$134:$A137)),1/ROW($A$101:$A$130),0),COLUMNS($A$134:$A$134)),"")</f>
        <v/>
      </c>
      <c r="AE137" s="559" t="str">
        <f t="array" ref="AE137">IFERROR(INDEX($A$101:$B$130,MATCH(LARGE(($B$101:$B$130=AE$133)*1/ROW($A$101:$A$130),ROWS($A$134:$A137)),1/ROW($A$101:$A$130),0),COLUMNS($A$134:$A$134)),"")</f>
        <v/>
      </c>
      <c r="AF137" s="559" t="str">
        <f t="array" ref="AF137">IFERROR(INDEX($A$101:$B$130,MATCH(LARGE(($B$101:$B$130=AF$133)*1/ROW($A$101:$A$130),ROWS($A$134:$A137)),1/ROW($A$101:$A$130),0),COLUMNS($A$134:$A$134)),"")</f>
        <v/>
      </c>
      <c r="AG137" s="569" t="str">
        <f t="array" ref="AG137">IFERROR(INDEX($A$101:$B$130,MATCH(LARGE(($B$101:$B$130=AG$133)*1/ROW($A$101:$A$130),ROWS($A$134:$A137)),1/ROW($A$101:$A$130),0),COLUMNS($A$134:$A$134)),"")</f>
        <v/>
      </c>
      <c r="AH137" s="559" t="str">
        <f t="array" ref="AH137">IFERROR(INDEX($A$101:$F$130,MATCH(LARGE(($D$101:$D$130=AH$133)*1/ROW($A$101:$A$130),ROWS($A$134:$A137)),1/ROW($A$101:$A$130),0),COLUMNS($A$134:$A$134)),"")</f>
        <v/>
      </c>
      <c r="AI137" s="559" t="str">
        <f t="array" ref="AI137">IFERROR(INDEX($A$101:$F$130,MATCH(LARGE(($D$101:$D$130=AI$133)*1/ROW($A$101:$A$130),ROWS($A$134:$A137)),1/ROW($A$101:$A$130),0),COLUMNS($A$134:$A$134)),"")</f>
        <v/>
      </c>
      <c r="AJ137" s="559" t="str">
        <f t="array" ref="AJ137">IFERROR(INDEX($A$101:$F$130,MATCH(LARGE(($D$101:$D$130=AJ$133)*1/ROW($A$101:$A$130),ROWS($A$134:$A137)),1/ROW($A$101:$A$130),0),COLUMNS($A$134:$A$134)),"")</f>
        <v/>
      </c>
      <c r="AK137" s="559" t="str">
        <f t="array" ref="AK137">IFERROR(INDEX($A$101:$F$130,MATCH(LARGE(($E$101:$E$130=AK$133)*1/ROW($A$101:$A$130),ROWS($A$134:$A137)),1/ROW($A$101:$A$130),0),COLUMNS($A$134:$A$134)),"")</f>
        <v/>
      </c>
      <c r="AL137" s="559" t="str">
        <f t="array" ref="AL137">IFERROR(INDEX($A$101:$F$130,MATCH(LARGE(($E$101:$E$130=AL$133)*1/ROW($A$101:$A$130),ROWS($A$134:$A137)),1/ROW($A$101:$A$130),0),COLUMNS($A$134:$A$134)),"")</f>
        <v/>
      </c>
      <c r="AM137" s="559" t="str">
        <f t="array" ref="AM137">IFERROR(INDEX($A$101:$F$130,MATCH(LARGE(($E$101:$E$130=AM$133)*1/ROW($A$101:$A$130),ROWS($A$134:$A137)),1/ROW($A$101:$A$130),0),COLUMNS($A$134:$A$134)),"")</f>
        <v/>
      </c>
      <c r="AN137" s="559" t="str">
        <f t="array" ref="AN137">IFERROR(INDEX($A$101:$F$130,MATCH(LARGE(($F$101:$F$130=AN$133)*1/ROW($A$101:$A$130),ROWS($A$134:$A137)),1/ROW($A$101:$A$130),0),COLUMNS($A$134:$A$134)),"")</f>
        <v/>
      </c>
      <c r="AO137" s="559" t="str">
        <f t="array" ref="AO137">IFERROR(INDEX($A$101:$F$130,MATCH(LARGE(($F$101:$F$130=AO$133)*1/ROW($A$101:$A$130),ROWS($A$134:$A137)),1/ROW($A$101:$A$130),0),COLUMNS($A$134:$A$134)),"")</f>
        <v/>
      </c>
      <c r="AP137" s="559" t="str">
        <f t="array" ref="AP137">IFERROR(INDEX($A$101:$F$130,MATCH(LARGE(($F$101:$F$130=AP$133)*1/ROW($A$101:$A$130),ROWS($A$134:$A137)),1/ROW($A$101:$A$130),0),COLUMNS($A$134:$A$134)),"")</f>
        <v/>
      </c>
      <c r="AQ137" s="559" t="str">
        <f t="array" ref="AQ137">IFERROR(INDEX($A$101:$F$130,MATCH(LARGE(($F$101:$F$130=AQ$133)*1/ROW($A$101:$A$130),ROWS($A$134:$A137)),1/ROW($A$101:$A$130),0),COLUMNS($A$134:$A$134)),"")</f>
        <v/>
      </c>
      <c r="AR137" s="559" t="str">
        <f t="array" ref="AR137">IFERROR(INDEX($A$101:$B$130,MATCH(LARGE(($B$101:$B$130=AR$133)*1/ROW($A$101:$A$130),ROWS($A$134:$A137)),1/ROW($A$101:$A$130),0),COLUMNS($A$134:$A$134)),"")</f>
        <v/>
      </c>
      <c r="AS137" s="559" t="str">
        <f t="shared" si="10"/>
        <v/>
      </c>
      <c r="AT137" s="559" t="str">
        <f t="shared" si="12"/>
        <v/>
      </c>
      <c r="AU137" s="559" t="str">
        <f t="shared" si="11"/>
        <v/>
      </c>
      <c r="BE137" s="544"/>
      <c r="BK137" s="76"/>
      <c r="BM137" s="165"/>
    </row>
    <row r="138" spans="1:111" hidden="1">
      <c r="A138" s="559" t="str">
        <f t="array" ref="A138">IFERROR(INDEX($A$101:$B$130,MATCH(LARGE(($B$101:$B$130=A$133)*1/ROW($A$101:$A$130),ROWS($A$134:$A138)),1/ROW($A$101:$A$130),0),COLUMNS($A$134:$A$134)),"")</f>
        <v/>
      </c>
      <c r="B138" s="559" t="str">
        <f t="array" ref="B138">IFERROR(INDEX($A$101:$B$130,MATCH(LARGE(($B$101:$B$130=B$133)*1/ROW($A$101:$A$130),ROWS($A$134:$A138)),1/ROW($A$101:$A$130),0),COLUMNS($A$134:$A$134)),"")</f>
        <v/>
      </c>
      <c r="C138" s="558" t="str">
        <f t="array" ref="C138">IFERROR(INDEX($A$101:$B$130,MATCH(LARGE(($B$101:$B$130=C$133)*1/ROW($A$101:$A$130),ROWS($A$134:$A138)),1/ROW($A$101:$A$130),0),COLUMNS($A$134:$A$134)),"")</f>
        <v/>
      </c>
      <c r="D138" s="559" t="str">
        <f t="array" ref="D138">IFERROR(INDEX($A$101:$B$130,MATCH(LARGE(($B$101:$B$130=D$133)*1/ROW($A$101:$A$130),ROWS($A$134:$A138)),1/ROW($A$101:$A$130),0),COLUMNS($A$134:$A$134)),"")</f>
        <v/>
      </c>
      <c r="E138" s="559" t="str">
        <f t="array" ref="E138">IFERROR(INDEX($A$101:$B$130,MATCH(LARGE(($B$101:$B$130=E$133)*1/ROW($A$101:$A$130),ROWS($A$134:$A138)),1/ROW($A$101:$A$130),0),COLUMNS($A$134:$A$134)),"")</f>
        <v/>
      </c>
      <c r="F138" s="559" t="str">
        <f t="array" ref="F138">IFERROR(INDEX($A$101:$B$130,MATCH(LARGE(($B$101:$B$130=F$133)*1/ROW($A$101:$A$130),ROWS($A$134:$A138)),1/ROW($A$101:$A$130),0),COLUMNS($A$134:$A$134)),"")</f>
        <v/>
      </c>
      <c r="G138" s="559" t="str">
        <f t="array" ref="G138">IFERROR(INDEX($A$101:$B$130,MATCH(LARGE(($B$101:$B$130=G$133)*1/ROW($A$101:$A$130),ROWS($A$134:$A138)),1/ROW($A$101:$A$130),0),COLUMNS($A$134:$A$134)),"")</f>
        <v/>
      </c>
      <c r="H138" s="559" t="str">
        <f t="array" ref="H138">IFERROR(INDEX($A$101:$B$130,MATCH(LARGE(($B$101:$B$130=H$133)*1/ROW($A$101:$A$130),ROWS($A$134:$A138)),1/ROW($A$101:$A$130),0),COLUMNS($A$134:$A$134)),"")</f>
        <v/>
      </c>
      <c r="I138" s="559" t="str">
        <f t="array" ref="I138">IFERROR(INDEX($A$101:$B$130,MATCH(LARGE(($B$101:$B$130=I$133)*1/ROW($A$101:$A$130),ROWS($A$134:$A138)),1/ROW($A$101:$A$130),0),COLUMNS($A$134:$A$134)),"")</f>
        <v/>
      </c>
      <c r="J138" s="559" t="str">
        <f t="array" ref="J138">IFERROR(INDEX($A$101:$B$130,MATCH(LARGE(($B$101:$B$130=J$133)*1/ROW($A$101:$A$130),ROWS($A$134:$A138)),1/ROW($A$101:$A$130),0),COLUMNS($A$134:$A$134)),"")</f>
        <v/>
      </c>
      <c r="K138" s="559" t="str">
        <f t="array" ref="K138">IFERROR(INDEX($A$101:$B$130,MATCH(LARGE(($B$101:$B$130=K$133)*1/ROW($A$101:$A$130),ROWS($A$134:$A138)),1/ROW($A$101:$A$130),0),COLUMNS($A$134:$A$134)),"")</f>
        <v/>
      </c>
      <c r="L138" s="559" t="str">
        <f t="array" ref="L138">IFERROR(INDEX($A$101:$B$130,MATCH(LARGE(($B$101:$B$130=L$133)*1/ROW($A$101:$A$130),ROWS($A$134:$A138)),1/ROW($A$101:$A$130),0),COLUMNS($A$134:$A$134)),"")</f>
        <v/>
      </c>
      <c r="M138" s="559" t="str">
        <f t="array" ref="M138">IFERROR(INDEX($A$101:$B$130,MATCH(LARGE(($B$101:$B$130=M$133)*1/ROW($A$101:$A$130),ROWS($A$134:$A138)),1/ROW($A$101:$A$130),0),COLUMNS($A$134:$A$134)),"")</f>
        <v/>
      </c>
      <c r="N138" s="559" t="str">
        <f t="array" ref="N138">IFERROR(INDEX($A$101:$B$130,MATCH(LARGE(($B$101:$B$130=N$133)*1/ROW($A$101:$A$130),ROWS($A$134:$A138)),1/ROW($A$101:$A$130),0),COLUMNS($A$134:$A$134)),"")</f>
        <v/>
      </c>
      <c r="O138" s="559" t="str">
        <f t="array" ref="O138">IFERROR(INDEX($A$101:$B$130,MATCH(LARGE(($B$101:$B$130=O$133)*1/ROW($A$101:$A$130),ROWS($A$134:$A138)),1/ROW($A$101:$A$130),0),COLUMNS($A$134:$A$134)),"")</f>
        <v/>
      </c>
      <c r="P138" s="559" t="str">
        <f t="array" ref="P138">IFERROR(INDEX($A$101:$B$130,MATCH(LARGE(($B$101:$B$130=P$133)*1/ROW($A$101:$A$130),ROWS($A$134:$A138)),1/ROW($A$101:$A$130),0),COLUMNS($A$134:$A$134)),"")</f>
        <v/>
      </c>
      <c r="Q138" s="559" t="str">
        <f t="array" ref="Q138">IFERROR(INDEX($A$101:$B$130,MATCH(LARGE(($B$101:$B$130=Q$133)*1/ROW($A$101:$A$130),ROWS($A$134:$A138)),1/ROW($A$101:$A$130),0),COLUMNS($A$134:$A$134)),"")</f>
        <v/>
      </c>
      <c r="R138" s="559" t="str">
        <f t="array" ref="R138">IFERROR(INDEX($A$101:$B$130,MATCH(LARGE(($B$101:$B$130=R$133)*1/ROW($A$101:$A$130),ROWS($A$134:$A138)),1/ROW($A$101:$A$130),0),COLUMNS($A$134:$A$134)),"")</f>
        <v/>
      </c>
      <c r="S138" s="559" t="str">
        <f t="array" ref="S138">IFERROR(INDEX($A$101:$B$130,MATCH(LARGE(($B$101:$B$130=S$133)*1/ROW($A$101:$A$130),ROWS($A$134:$A138)),1/ROW($A$101:$A$130),0),COLUMNS($A$134:$A$134)),"")</f>
        <v/>
      </c>
      <c r="T138" s="559" t="str">
        <f t="array" ref="T138">IFERROR(INDEX($A$101:$B$130,MATCH(LARGE(($B$101:$B$130=T$133)*1/ROW($A$101:$A$130),ROWS($A$134:$A138)),1/ROW($A$101:$A$130),0),COLUMNS($A$134:$A$134)),"")</f>
        <v/>
      </c>
      <c r="U138" s="559" t="str">
        <f t="array" ref="U138">IFERROR(INDEX($A$101:$B$130,MATCH(LARGE(($B$101:$B$130=U$133)*1/ROW($A$101:$A$130),ROWS($A$134:$A138)),1/ROW($A$101:$A$130),0),COLUMNS($A$134:$A$134)),"")</f>
        <v/>
      </c>
      <c r="V138" s="568" t="str">
        <f t="array" ref="V138">IFERROR(INDEX($A$101:$B$130,MATCH(LARGE(($B$101:$B$130=V$133)*1/ROW($A$101:$A$130),ROWS($A$134:$A138)),1/ROW($A$101:$A$130),0),COLUMNS($A$134:$A$134)),"")</f>
        <v/>
      </c>
      <c r="W138" s="559" t="str">
        <f t="array" ref="W138">IFERROR(INDEX($A$101:$B$130,MATCH(LARGE(($B$101:$B$130=W$133)*1/ROW($A$101:$A$130),ROWS($A$134:$A138)),1/ROW($A$101:$A$130),0),COLUMNS($A$134:$A$134)),"")</f>
        <v/>
      </c>
      <c r="X138" s="559" t="str">
        <f t="array" ref="X138">IFERROR(INDEX($A$101:$B$130,MATCH(LARGE(($B$101:$B$130=X$133)*1/ROW($A$101:$A$130),ROWS($A$134:$A138)),1/ROW($A$101:$A$130),0),COLUMNS($A$134:$A$134)),"")</f>
        <v/>
      </c>
      <c r="Y138" s="559" t="str">
        <f t="array" ref="Y138">IFERROR(INDEX($A$101:$B$130,MATCH(LARGE(($B$101:$B$130=Y$133)*1/ROW($A$101:$A$130),ROWS($A$134:$A138)),1/ROW($A$101:$A$130),0),COLUMNS($A$134:$A$134)),"")</f>
        <v/>
      </c>
      <c r="Z138" s="559" t="str">
        <f t="array" ref="Z138">IFERROR(INDEX($A$101:$B$130,MATCH(LARGE(($B$101:$B$130=Z$133)*1/ROW($A$101:$A$130),ROWS($A$134:$A138)),1/ROW($A$101:$A$130),0),COLUMNS($A$134:$A$134)),"")</f>
        <v/>
      </c>
      <c r="AA138" s="559" t="str">
        <f t="array" ref="AA138">IFERROR(INDEX($A$101:$B$130,MATCH(LARGE(($B$101:$B$130=AA$133)*1/ROW($A$101:$A$130),ROWS($A$134:$A138)),1/ROW($A$101:$A$130),0),COLUMNS($A$134:$A$134)),"")</f>
        <v/>
      </c>
      <c r="AB138" s="559" t="str">
        <f t="array" ref="AB138">IFERROR(INDEX($A$101:$B$130,MATCH(LARGE(($B$101:$B$130=AB$133)*1/ROW($A$101:$A$130),ROWS($A$134:$A138)),1/ROW($A$101:$A$130),0),COLUMNS($A$134:$A$134)),"")</f>
        <v/>
      </c>
      <c r="AC138" s="559" t="str">
        <f t="array" ref="AC138">IFERROR(INDEX($A$101:$B$130,MATCH(LARGE(($B$101:$B$130=AC$133)*1/ROW($A$101:$A$130),ROWS($A$134:$A138)),1/ROW($A$101:$A$130),0),COLUMNS($A$134:$A$134)),"")</f>
        <v/>
      </c>
      <c r="AD138" s="559" t="str">
        <f t="array" ref="AD138">IFERROR(INDEX($A$101:$B$130,MATCH(LARGE(($B$101:$B$130=AD$133)*1/ROW($A$101:$A$130),ROWS($A$134:$A138)),1/ROW($A$101:$A$130),0),COLUMNS($A$134:$A$134)),"")</f>
        <v/>
      </c>
      <c r="AE138" s="559" t="str">
        <f t="array" ref="AE138">IFERROR(INDEX($A$101:$B$130,MATCH(LARGE(($B$101:$B$130=AE$133)*1/ROW($A$101:$A$130),ROWS($A$134:$A138)),1/ROW($A$101:$A$130),0),COLUMNS($A$134:$A$134)),"")</f>
        <v/>
      </c>
      <c r="AF138" s="559" t="str">
        <f t="array" ref="AF138">IFERROR(INDEX($A$101:$B$130,MATCH(LARGE(($B$101:$B$130=AF$133)*1/ROW($A$101:$A$130),ROWS($A$134:$A138)),1/ROW($A$101:$A$130),0),COLUMNS($A$134:$A$134)),"")</f>
        <v/>
      </c>
      <c r="AG138" s="569" t="str">
        <f t="array" ref="AG138">IFERROR(INDEX($A$101:$B$130,MATCH(LARGE(($B$101:$B$130=AG$133)*1/ROW($A$101:$A$130),ROWS($A$134:$A138)),1/ROW($A$101:$A$130),0),COLUMNS($A$134:$A$134)),"")</f>
        <v/>
      </c>
      <c r="AH138" s="559" t="str">
        <f t="array" ref="AH138">IFERROR(INDEX($A$101:$F$130,MATCH(LARGE(($D$101:$D$130=AH$133)*1/ROW($A$101:$A$130),ROWS($A$134:$A138)),1/ROW($A$101:$A$130),0),COLUMNS($A$134:$A$134)),"")</f>
        <v/>
      </c>
      <c r="AI138" s="559" t="str">
        <f t="array" ref="AI138">IFERROR(INDEX($A$101:$F$130,MATCH(LARGE(($D$101:$D$130=AI$133)*1/ROW($A$101:$A$130),ROWS($A$134:$A138)),1/ROW($A$101:$A$130),0),COLUMNS($A$134:$A$134)),"")</f>
        <v/>
      </c>
      <c r="AJ138" s="559" t="str">
        <f t="array" ref="AJ138">IFERROR(INDEX($A$101:$F$130,MATCH(LARGE(($D$101:$D$130=AJ$133)*1/ROW($A$101:$A$130),ROWS($A$134:$A138)),1/ROW($A$101:$A$130),0),COLUMNS($A$134:$A$134)),"")</f>
        <v/>
      </c>
      <c r="AK138" s="559" t="str">
        <f t="array" ref="AK138">IFERROR(INDEX($A$101:$F$130,MATCH(LARGE(($E$101:$E$130=AK$133)*1/ROW($A$101:$A$130),ROWS($A$134:$A138)),1/ROW($A$101:$A$130),0),COLUMNS($A$134:$A$134)),"")</f>
        <v/>
      </c>
      <c r="AL138" s="559" t="str">
        <f t="array" ref="AL138">IFERROR(INDEX($A$101:$F$130,MATCH(LARGE(($E$101:$E$130=AL$133)*1/ROW($A$101:$A$130),ROWS($A$134:$A138)),1/ROW($A$101:$A$130),0),COLUMNS($A$134:$A$134)),"")</f>
        <v/>
      </c>
      <c r="AM138" s="559" t="str">
        <f t="array" ref="AM138">IFERROR(INDEX($A$101:$F$130,MATCH(LARGE(($E$101:$E$130=AM$133)*1/ROW($A$101:$A$130),ROWS($A$134:$A138)),1/ROW($A$101:$A$130),0),COLUMNS($A$134:$A$134)),"")</f>
        <v/>
      </c>
      <c r="AN138" s="559" t="str">
        <f t="array" ref="AN138">IFERROR(INDEX($A$101:$F$130,MATCH(LARGE(($F$101:$F$130=AN$133)*1/ROW($A$101:$A$130),ROWS($A$134:$A138)),1/ROW($A$101:$A$130),0),COLUMNS($A$134:$A$134)),"")</f>
        <v/>
      </c>
      <c r="AO138" s="559" t="str">
        <f t="array" ref="AO138">IFERROR(INDEX($A$101:$F$130,MATCH(LARGE(($F$101:$F$130=AO$133)*1/ROW($A$101:$A$130),ROWS($A$134:$A138)),1/ROW($A$101:$A$130),0),COLUMNS($A$134:$A$134)),"")</f>
        <v/>
      </c>
      <c r="AP138" s="559" t="str">
        <f t="array" ref="AP138">IFERROR(INDEX($A$101:$F$130,MATCH(LARGE(($F$101:$F$130=AP$133)*1/ROW($A$101:$A$130),ROWS($A$134:$A138)),1/ROW($A$101:$A$130),0),COLUMNS($A$134:$A$134)),"")</f>
        <v/>
      </c>
      <c r="AQ138" s="559" t="str">
        <f t="array" ref="AQ138">IFERROR(INDEX($A$101:$F$130,MATCH(LARGE(($F$101:$F$130=AQ$133)*1/ROW($A$101:$A$130),ROWS($A$134:$A138)),1/ROW($A$101:$A$130),0),COLUMNS($A$134:$A$134)),"")</f>
        <v/>
      </c>
      <c r="AR138" s="559" t="str">
        <f t="array" ref="AR138">IFERROR(INDEX($A$101:$B$130,MATCH(LARGE(($B$101:$B$130=AR$133)*1/ROW($A$101:$A$130),ROWS($A$134:$A138)),1/ROW($A$101:$A$130),0),COLUMNS($A$134:$A$134)),"")</f>
        <v/>
      </c>
      <c r="AS138" s="559" t="str">
        <f t="shared" si="10"/>
        <v/>
      </c>
      <c r="AT138" s="559" t="str">
        <f t="shared" si="12"/>
        <v/>
      </c>
      <c r="AU138" s="559" t="str">
        <f t="shared" si="11"/>
        <v/>
      </c>
      <c r="BE138" s="544"/>
      <c r="BK138" s="76"/>
      <c r="BM138" s="165"/>
    </row>
    <row r="139" spans="1:111" hidden="1">
      <c r="A139" s="559" t="str">
        <f t="array" ref="A139">IFERROR(INDEX($A$101:$B$130,MATCH(LARGE(($B$101:$B$130=A$133)*1/ROW($A$101:$A$130),ROWS($A$134:$A139)),1/ROW($A$101:$A$130),0),COLUMNS($A$134:$A$134)),"")</f>
        <v/>
      </c>
      <c r="B139" s="559" t="str">
        <f t="array" ref="B139">IFERROR(INDEX($A$101:$B$130,MATCH(LARGE(($B$101:$B$130=B$133)*1/ROW($A$101:$A$130),ROWS($A$134:$A139)),1/ROW($A$101:$A$130),0),COLUMNS($A$134:$A$134)),"")</f>
        <v/>
      </c>
      <c r="C139" s="558" t="str">
        <f t="array" ref="C139">IFERROR(INDEX($A$101:$B$130,MATCH(LARGE(($B$101:$B$130=C$133)*1/ROW($A$101:$A$130),ROWS($A$134:$A139)),1/ROW($A$101:$A$130),0),COLUMNS($A$134:$A$134)),"")</f>
        <v/>
      </c>
      <c r="D139" s="559" t="str">
        <f t="array" ref="D139">IFERROR(INDEX($A$101:$B$130,MATCH(LARGE(($B$101:$B$130=D$133)*1/ROW($A$101:$A$130),ROWS($A$134:$A139)),1/ROW($A$101:$A$130),0),COLUMNS($A$134:$A$134)),"")</f>
        <v/>
      </c>
      <c r="E139" s="559" t="str">
        <f t="array" ref="E139">IFERROR(INDEX($A$101:$B$130,MATCH(LARGE(($B$101:$B$130=E$133)*1/ROW($A$101:$A$130),ROWS($A$134:$A139)),1/ROW($A$101:$A$130),0),COLUMNS($A$134:$A$134)),"")</f>
        <v/>
      </c>
      <c r="F139" s="559" t="str">
        <f t="array" ref="F139">IFERROR(INDEX($A$101:$B$130,MATCH(LARGE(($B$101:$B$130=F$133)*1/ROW($A$101:$A$130),ROWS($A$134:$A139)),1/ROW($A$101:$A$130),0),COLUMNS($A$134:$A$134)),"")</f>
        <v/>
      </c>
      <c r="G139" s="559" t="str">
        <f t="array" ref="G139">IFERROR(INDEX($A$101:$B$130,MATCH(LARGE(($B$101:$B$130=G$133)*1/ROW($A$101:$A$130),ROWS($A$134:$A139)),1/ROW($A$101:$A$130),0),COLUMNS($A$134:$A$134)),"")</f>
        <v/>
      </c>
      <c r="H139" s="559" t="str">
        <f t="array" ref="H139">IFERROR(INDEX($A$101:$B$130,MATCH(LARGE(($B$101:$B$130=H$133)*1/ROW($A$101:$A$130),ROWS($A$134:$A139)),1/ROW($A$101:$A$130),0),COLUMNS($A$134:$A$134)),"")</f>
        <v/>
      </c>
      <c r="I139" s="559" t="str">
        <f t="array" ref="I139">IFERROR(INDEX($A$101:$B$130,MATCH(LARGE(($B$101:$B$130=I$133)*1/ROW($A$101:$A$130),ROWS($A$134:$A139)),1/ROW($A$101:$A$130),0),COLUMNS($A$134:$A$134)),"")</f>
        <v/>
      </c>
      <c r="J139" s="559" t="str">
        <f t="array" ref="J139">IFERROR(INDEX($A$101:$B$130,MATCH(LARGE(($B$101:$B$130=J$133)*1/ROW($A$101:$A$130),ROWS($A$134:$A139)),1/ROW($A$101:$A$130),0),COLUMNS($A$134:$A$134)),"")</f>
        <v/>
      </c>
      <c r="K139" s="559" t="str">
        <f t="array" ref="K139">IFERROR(INDEX($A$101:$B$130,MATCH(LARGE(($B$101:$B$130=K$133)*1/ROW($A$101:$A$130),ROWS($A$134:$A139)),1/ROW($A$101:$A$130),0),COLUMNS($A$134:$A$134)),"")</f>
        <v/>
      </c>
      <c r="L139" s="559" t="str">
        <f t="array" ref="L139">IFERROR(INDEX($A$101:$B$130,MATCH(LARGE(($B$101:$B$130=L$133)*1/ROW($A$101:$A$130),ROWS($A$134:$A139)),1/ROW($A$101:$A$130),0),COLUMNS($A$134:$A$134)),"")</f>
        <v/>
      </c>
      <c r="M139" s="559" t="str">
        <f t="array" ref="M139">IFERROR(INDEX($A$101:$B$130,MATCH(LARGE(($B$101:$B$130=M$133)*1/ROW($A$101:$A$130),ROWS($A$134:$A139)),1/ROW($A$101:$A$130),0),COLUMNS($A$134:$A$134)),"")</f>
        <v/>
      </c>
      <c r="N139" s="559" t="str">
        <f t="array" ref="N139">IFERROR(INDEX($A$101:$B$130,MATCH(LARGE(($B$101:$B$130=N$133)*1/ROW($A$101:$A$130),ROWS($A$134:$A139)),1/ROW($A$101:$A$130),0),COLUMNS($A$134:$A$134)),"")</f>
        <v/>
      </c>
      <c r="O139" s="559" t="str">
        <f t="array" ref="O139">IFERROR(INDEX($A$101:$B$130,MATCH(LARGE(($B$101:$B$130=O$133)*1/ROW($A$101:$A$130),ROWS($A$134:$A139)),1/ROW($A$101:$A$130),0),COLUMNS($A$134:$A$134)),"")</f>
        <v/>
      </c>
      <c r="P139" s="559" t="str">
        <f t="array" ref="P139">IFERROR(INDEX($A$101:$B$130,MATCH(LARGE(($B$101:$B$130=P$133)*1/ROW($A$101:$A$130),ROWS($A$134:$A139)),1/ROW($A$101:$A$130),0),COLUMNS($A$134:$A$134)),"")</f>
        <v/>
      </c>
      <c r="Q139" s="559" t="str">
        <f t="array" ref="Q139">IFERROR(INDEX($A$101:$B$130,MATCH(LARGE(($B$101:$B$130=Q$133)*1/ROW($A$101:$A$130),ROWS($A$134:$A139)),1/ROW($A$101:$A$130),0),COLUMNS($A$134:$A$134)),"")</f>
        <v/>
      </c>
      <c r="R139" s="559" t="str">
        <f t="array" ref="R139">IFERROR(INDEX($A$101:$B$130,MATCH(LARGE(($B$101:$B$130=R$133)*1/ROW($A$101:$A$130),ROWS($A$134:$A139)),1/ROW($A$101:$A$130),0),COLUMNS($A$134:$A$134)),"")</f>
        <v/>
      </c>
      <c r="S139" s="559" t="str">
        <f t="array" ref="S139">IFERROR(INDEX($A$101:$B$130,MATCH(LARGE(($B$101:$B$130=S$133)*1/ROW($A$101:$A$130),ROWS($A$134:$A139)),1/ROW($A$101:$A$130),0),COLUMNS($A$134:$A$134)),"")</f>
        <v/>
      </c>
      <c r="T139" s="559" t="str">
        <f t="array" ref="T139">IFERROR(INDEX($A$101:$B$130,MATCH(LARGE(($B$101:$B$130=T$133)*1/ROW($A$101:$A$130),ROWS($A$134:$A139)),1/ROW($A$101:$A$130),0),COLUMNS($A$134:$A$134)),"")</f>
        <v/>
      </c>
      <c r="U139" s="559" t="str">
        <f t="array" ref="U139">IFERROR(INDEX($A$101:$B$130,MATCH(LARGE(($B$101:$B$130=U$133)*1/ROW($A$101:$A$130),ROWS($A$134:$A139)),1/ROW($A$101:$A$130),0),COLUMNS($A$134:$A$134)),"")</f>
        <v/>
      </c>
      <c r="V139" s="568" t="str">
        <f t="array" ref="V139">IFERROR(INDEX($A$101:$B$130,MATCH(LARGE(($B$101:$B$130=V$133)*1/ROW($A$101:$A$130),ROWS($A$134:$A139)),1/ROW($A$101:$A$130),0),COLUMNS($A$134:$A$134)),"")</f>
        <v/>
      </c>
      <c r="W139" s="559" t="str">
        <f t="array" ref="W139">IFERROR(INDEX($A$101:$B$130,MATCH(LARGE(($B$101:$B$130=W$133)*1/ROW($A$101:$A$130),ROWS($A$134:$A139)),1/ROW($A$101:$A$130),0),COLUMNS($A$134:$A$134)),"")</f>
        <v/>
      </c>
      <c r="X139" s="559" t="str">
        <f t="array" ref="X139">IFERROR(INDEX($A$101:$B$130,MATCH(LARGE(($B$101:$B$130=X$133)*1/ROW($A$101:$A$130),ROWS($A$134:$A139)),1/ROW($A$101:$A$130),0),COLUMNS($A$134:$A$134)),"")</f>
        <v/>
      </c>
      <c r="Y139" s="559" t="str">
        <f t="array" ref="Y139">IFERROR(INDEX($A$101:$B$130,MATCH(LARGE(($B$101:$B$130=Y$133)*1/ROW($A$101:$A$130),ROWS($A$134:$A139)),1/ROW($A$101:$A$130),0),COLUMNS($A$134:$A$134)),"")</f>
        <v/>
      </c>
      <c r="Z139" s="559" t="str">
        <f t="array" ref="Z139">IFERROR(INDEX($A$101:$B$130,MATCH(LARGE(($B$101:$B$130=Z$133)*1/ROW($A$101:$A$130),ROWS($A$134:$A139)),1/ROW($A$101:$A$130),0),COLUMNS($A$134:$A$134)),"")</f>
        <v/>
      </c>
      <c r="AA139" s="559" t="str">
        <f t="array" ref="AA139">IFERROR(INDEX($A$101:$B$130,MATCH(LARGE(($B$101:$B$130=AA$133)*1/ROW($A$101:$A$130),ROWS($A$134:$A139)),1/ROW($A$101:$A$130),0),COLUMNS($A$134:$A$134)),"")</f>
        <v/>
      </c>
      <c r="AB139" s="559" t="str">
        <f t="array" ref="AB139">IFERROR(INDEX($A$101:$B$130,MATCH(LARGE(($B$101:$B$130=AB$133)*1/ROW($A$101:$A$130),ROWS($A$134:$A139)),1/ROW($A$101:$A$130),0),COLUMNS($A$134:$A$134)),"")</f>
        <v/>
      </c>
      <c r="AC139" s="559" t="str">
        <f t="array" ref="AC139">IFERROR(INDEX($A$101:$B$130,MATCH(LARGE(($B$101:$B$130=AC$133)*1/ROW($A$101:$A$130),ROWS($A$134:$A139)),1/ROW($A$101:$A$130),0),COLUMNS($A$134:$A$134)),"")</f>
        <v/>
      </c>
      <c r="AD139" s="559" t="str">
        <f t="array" ref="AD139">IFERROR(INDEX($A$101:$B$130,MATCH(LARGE(($B$101:$B$130=AD$133)*1/ROW($A$101:$A$130),ROWS($A$134:$A139)),1/ROW($A$101:$A$130),0),COLUMNS($A$134:$A$134)),"")</f>
        <v/>
      </c>
      <c r="AE139" s="559" t="str">
        <f t="array" ref="AE139">IFERROR(INDEX($A$101:$B$130,MATCH(LARGE(($B$101:$B$130=AE$133)*1/ROW($A$101:$A$130),ROWS($A$134:$A139)),1/ROW($A$101:$A$130),0),COLUMNS($A$134:$A$134)),"")</f>
        <v/>
      </c>
      <c r="AF139" s="559" t="str">
        <f t="array" ref="AF139">IFERROR(INDEX($A$101:$B$130,MATCH(LARGE(($B$101:$B$130=AF$133)*1/ROW($A$101:$A$130),ROWS($A$134:$A139)),1/ROW($A$101:$A$130),0),COLUMNS($A$134:$A$134)),"")</f>
        <v/>
      </c>
      <c r="AG139" s="569" t="str">
        <f t="array" ref="AG139">IFERROR(INDEX($A$101:$B$130,MATCH(LARGE(($B$101:$B$130=AG$133)*1/ROW($A$101:$A$130),ROWS($A$134:$A139)),1/ROW($A$101:$A$130),0),COLUMNS($A$134:$A$134)),"")</f>
        <v/>
      </c>
      <c r="AH139" s="559" t="str">
        <f t="array" ref="AH139">IFERROR(INDEX($A$101:$F$130,MATCH(LARGE(($D$101:$D$130=AH$133)*1/ROW($A$101:$A$130),ROWS($A$134:$A139)),1/ROW($A$101:$A$130),0),COLUMNS($A$134:$A$134)),"")</f>
        <v/>
      </c>
      <c r="AI139" s="559" t="str">
        <f t="array" ref="AI139">IFERROR(INDEX($A$101:$F$130,MATCH(LARGE(($D$101:$D$130=AI$133)*1/ROW($A$101:$A$130),ROWS($A$134:$A139)),1/ROW($A$101:$A$130),0),COLUMNS($A$134:$A$134)),"")</f>
        <v/>
      </c>
      <c r="AJ139" s="559" t="str">
        <f t="array" ref="AJ139">IFERROR(INDEX($A$101:$F$130,MATCH(LARGE(($D$101:$D$130=AJ$133)*1/ROW($A$101:$A$130),ROWS($A$134:$A139)),1/ROW($A$101:$A$130),0),COLUMNS($A$134:$A$134)),"")</f>
        <v/>
      </c>
      <c r="AK139" s="559" t="str">
        <f t="array" ref="AK139">IFERROR(INDEX($A$101:$F$130,MATCH(LARGE(($E$101:$E$130=AK$133)*1/ROW($A$101:$A$130),ROWS($A$134:$A139)),1/ROW($A$101:$A$130),0),COLUMNS($A$134:$A$134)),"")</f>
        <v/>
      </c>
      <c r="AL139" s="559" t="str">
        <f t="array" ref="AL139">IFERROR(INDEX($A$101:$F$130,MATCH(LARGE(($E$101:$E$130=AL$133)*1/ROW($A$101:$A$130),ROWS($A$134:$A139)),1/ROW($A$101:$A$130),0),COLUMNS($A$134:$A$134)),"")</f>
        <v/>
      </c>
      <c r="AM139" s="559" t="str">
        <f t="array" ref="AM139">IFERROR(INDEX($A$101:$F$130,MATCH(LARGE(($E$101:$E$130=AM$133)*1/ROW($A$101:$A$130),ROWS($A$134:$A139)),1/ROW($A$101:$A$130),0),COLUMNS($A$134:$A$134)),"")</f>
        <v/>
      </c>
      <c r="AN139" s="559" t="str">
        <f t="array" ref="AN139">IFERROR(INDEX($A$101:$F$130,MATCH(LARGE(($F$101:$F$130=AN$133)*1/ROW($A$101:$A$130),ROWS($A$134:$A139)),1/ROW($A$101:$A$130),0),COLUMNS($A$134:$A$134)),"")</f>
        <v/>
      </c>
      <c r="AO139" s="559" t="str">
        <f t="array" ref="AO139">IFERROR(INDEX($A$101:$F$130,MATCH(LARGE(($F$101:$F$130=AO$133)*1/ROW($A$101:$A$130),ROWS($A$134:$A139)),1/ROW($A$101:$A$130),0),COLUMNS($A$134:$A$134)),"")</f>
        <v/>
      </c>
      <c r="AP139" s="559" t="str">
        <f t="array" ref="AP139">IFERROR(INDEX($A$101:$F$130,MATCH(LARGE(($F$101:$F$130=AP$133)*1/ROW($A$101:$A$130),ROWS($A$134:$A139)),1/ROW($A$101:$A$130),0),COLUMNS($A$134:$A$134)),"")</f>
        <v/>
      </c>
      <c r="AQ139" s="559" t="str">
        <f t="array" ref="AQ139">IFERROR(INDEX($A$101:$F$130,MATCH(LARGE(($F$101:$F$130=AQ$133)*1/ROW($A$101:$A$130),ROWS($A$134:$A139)),1/ROW($A$101:$A$130),0),COLUMNS($A$134:$A$134)),"")</f>
        <v/>
      </c>
      <c r="AR139" s="559" t="str">
        <f t="array" ref="AR139">IFERROR(INDEX($A$101:$B$130,MATCH(LARGE(($B$101:$B$130=AR$133)*1/ROW($A$101:$A$130),ROWS($A$134:$A139)),1/ROW($A$101:$A$130),0),COLUMNS($A$134:$A$134)),"")</f>
        <v/>
      </c>
      <c r="AS139" s="559" t="str">
        <f t="shared" si="10"/>
        <v/>
      </c>
      <c r="AT139" s="559" t="str">
        <f t="shared" si="12"/>
        <v/>
      </c>
      <c r="AU139" s="559" t="str">
        <f t="shared" si="11"/>
        <v/>
      </c>
      <c r="BE139" s="544"/>
      <c r="BK139" s="76"/>
      <c r="BM139" s="165"/>
    </row>
    <row r="140" spans="1:111" hidden="1">
      <c r="A140" s="559" t="str">
        <f t="array" ref="A140">IFERROR(INDEX($A$101:$B$130,MATCH(LARGE(($B$101:$B$130=A$133)*1/ROW($A$101:$A$130),ROWS($A$134:$A140)),1/ROW($A$101:$A$130),0),COLUMNS($A$134:$A$134)),"")</f>
        <v/>
      </c>
      <c r="B140" s="559" t="str">
        <f t="array" ref="B140">IFERROR(INDEX($A$101:$B$130,MATCH(LARGE(($B$101:$B$130=B$133)*1/ROW($A$101:$A$130),ROWS($A$134:$A140)),1/ROW($A$101:$A$130),0),COLUMNS($A$134:$A$134)),"")</f>
        <v/>
      </c>
      <c r="C140" s="558" t="str">
        <f t="array" ref="C140">IFERROR(INDEX($A$101:$B$130,MATCH(LARGE(($B$101:$B$130=C$133)*1/ROW($A$101:$A$130),ROWS($A$134:$A140)),1/ROW($A$101:$A$130),0),COLUMNS($A$134:$A$134)),"")</f>
        <v/>
      </c>
      <c r="D140" s="559" t="str">
        <f t="array" ref="D140">IFERROR(INDEX($A$101:$B$130,MATCH(LARGE(($B$101:$B$130=D$133)*1/ROW($A$101:$A$130),ROWS($A$134:$A140)),1/ROW($A$101:$A$130),0),COLUMNS($A$134:$A$134)),"")</f>
        <v/>
      </c>
      <c r="E140" s="559" t="str">
        <f t="array" ref="E140">IFERROR(INDEX($A$101:$B$130,MATCH(LARGE(($B$101:$B$130=E$133)*1/ROW($A$101:$A$130),ROWS($A$134:$A140)),1/ROW($A$101:$A$130),0),COLUMNS($A$134:$A$134)),"")</f>
        <v/>
      </c>
      <c r="F140" s="559" t="str">
        <f t="array" ref="F140">IFERROR(INDEX($A$101:$B$130,MATCH(LARGE(($B$101:$B$130=F$133)*1/ROW($A$101:$A$130),ROWS($A$134:$A140)),1/ROW($A$101:$A$130),0),COLUMNS($A$134:$A$134)),"")</f>
        <v/>
      </c>
      <c r="G140" s="559" t="str">
        <f t="array" ref="G140">IFERROR(INDEX($A$101:$B$130,MATCH(LARGE(($B$101:$B$130=G$133)*1/ROW($A$101:$A$130),ROWS($A$134:$A140)),1/ROW($A$101:$A$130),0),COLUMNS($A$134:$A$134)),"")</f>
        <v/>
      </c>
      <c r="H140" s="559" t="str">
        <f t="array" ref="H140">IFERROR(INDEX($A$101:$B$130,MATCH(LARGE(($B$101:$B$130=H$133)*1/ROW($A$101:$A$130),ROWS($A$134:$A140)),1/ROW($A$101:$A$130),0),COLUMNS($A$134:$A$134)),"")</f>
        <v/>
      </c>
      <c r="I140" s="559" t="str">
        <f t="array" ref="I140">IFERROR(INDEX($A$101:$B$130,MATCH(LARGE(($B$101:$B$130=I$133)*1/ROW($A$101:$A$130),ROWS($A$134:$A140)),1/ROW($A$101:$A$130),0),COLUMNS($A$134:$A$134)),"")</f>
        <v/>
      </c>
      <c r="J140" s="559" t="str">
        <f t="array" ref="J140">IFERROR(INDEX($A$101:$B$130,MATCH(LARGE(($B$101:$B$130=J$133)*1/ROW($A$101:$A$130),ROWS($A$134:$A140)),1/ROW($A$101:$A$130),0),COLUMNS($A$134:$A$134)),"")</f>
        <v/>
      </c>
      <c r="K140" s="559" t="str">
        <f t="array" ref="K140">IFERROR(INDEX($A$101:$B$130,MATCH(LARGE(($B$101:$B$130=K$133)*1/ROW($A$101:$A$130),ROWS($A$134:$A140)),1/ROW($A$101:$A$130),0),COLUMNS($A$134:$A$134)),"")</f>
        <v/>
      </c>
      <c r="L140" s="559" t="str">
        <f t="array" ref="L140">IFERROR(INDEX($A$101:$B$130,MATCH(LARGE(($B$101:$B$130=L$133)*1/ROW($A$101:$A$130),ROWS($A$134:$A140)),1/ROW($A$101:$A$130),0),COLUMNS($A$134:$A$134)),"")</f>
        <v/>
      </c>
      <c r="M140" s="559" t="str">
        <f t="array" ref="M140">IFERROR(INDEX($A$101:$B$130,MATCH(LARGE(($B$101:$B$130=M$133)*1/ROW($A$101:$A$130),ROWS($A$134:$A140)),1/ROW($A$101:$A$130),0),COLUMNS($A$134:$A$134)),"")</f>
        <v/>
      </c>
      <c r="N140" s="559" t="str">
        <f t="array" ref="N140">IFERROR(INDEX($A$101:$B$130,MATCH(LARGE(($B$101:$B$130=N$133)*1/ROW($A$101:$A$130),ROWS($A$134:$A140)),1/ROW($A$101:$A$130),0),COLUMNS($A$134:$A$134)),"")</f>
        <v/>
      </c>
      <c r="O140" s="559" t="str">
        <f t="array" ref="O140">IFERROR(INDEX($A$101:$B$130,MATCH(LARGE(($B$101:$B$130=O$133)*1/ROW($A$101:$A$130),ROWS($A$134:$A140)),1/ROW($A$101:$A$130),0),COLUMNS($A$134:$A$134)),"")</f>
        <v/>
      </c>
      <c r="P140" s="559" t="str">
        <f t="array" ref="P140">IFERROR(INDEX($A$101:$B$130,MATCH(LARGE(($B$101:$B$130=P$133)*1/ROW($A$101:$A$130),ROWS($A$134:$A140)),1/ROW($A$101:$A$130),0),COLUMNS($A$134:$A$134)),"")</f>
        <v/>
      </c>
      <c r="Q140" s="559" t="str">
        <f t="array" ref="Q140">IFERROR(INDEX($A$101:$B$130,MATCH(LARGE(($B$101:$B$130=Q$133)*1/ROW($A$101:$A$130),ROWS($A$134:$A140)),1/ROW($A$101:$A$130),0),COLUMNS($A$134:$A$134)),"")</f>
        <v/>
      </c>
      <c r="R140" s="559" t="str">
        <f t="array" ref="R140">IFERROR(INDEX($A$101:$B$130,MATCH(LARGE(($B$101:$B$130=R$133)*1/ROW($A$101:$A$130),ROWS($A$134:$A140)),1/ROW($A$101:$A$130),0),COLUMNS($A$134:$A$134)),"")</f>
        <v/>
      </c>
      <c r="S140" s="559" t="str">
        <f t="array" ref="S140">IFERROR(INDEX($A$101:$B$130,MATCH(LARGE(($B$101:$B$130=S$133)*1/ROW($A$101:$A$130),ROWS($A$134:$A140)),1/ROW($A$101:$A$130),0),COLUMNS($A$134:$A$134)),"")</f>
        <v/>
      </c>
      <c r="T140" s="559" t="str">
        <f t="array" ref="T140">IFERROR(INDEX($A$101:$B$130,MATCH(LARGE(($B$101:$B$130=T$133)*1/ROW($A$101:$A$130),ROWS($A$134:$A140)),1/ROW($A$101:$A$130),0),COLUMNS($A$134:$A$134)),"")</f>
        <v/>
      </c>
      <c r="U140" s="559" t="str">
        <f t="array" ref="U140">IFERROR(INDEX($A$101:$B$130,MATCH(LARGE(($B$101:$B$130=U$133)*1/ROW($A$101:$A$130),ROWS($A$134:$A140)),1/ROW($A$101:$A$130),0),COLUMNS($A$134:$A$134)),"")</f>
        <v/>
      </c>
      <c r="V140" s="568" t="str">
        <f t="array" ref="V140">IFERROR(INDEX($A$101:$B$130,MATCH(LARGE(($B$101:$B$130=V$133)*1/ROW($A$101:$A$130),ROWS($A$134:$A140)),1/ROW($A$101:$A$130),0),COLUMNS($A$134:$A$134)),"")</f>
        <v/>
      </c>
      <c r="W140" s="559" t="str">
        <f t="array" ref="W140">IFERROR(INDEX($A$101:$B$130,MATCH(LARGE(($B$101:$B$130=W$133)*1/ROW($A$101:$A$130),ROWS($A$134:$A140)),1/ROW($A$101:$A$130),0),COLUMNS($A$134:$A$134)),"")</f>
        <v/>
      </c>
      <c r="X140" s="559" t="str">
        <f t="array" ref="X140">IFERROR(INDEX($A$101:$B$130,MATCH(LARGE(($B$101:$B$130=X$133)*1/ROW($A$101:$A$130),ROWS($A$134:$A140)),1/ROW($A$101:$A$130),0),COLUMNS($A$134:$A$134)),"")</f>
        <v/>
      </c>
      <c r="Y140" s="559" t="str">
        <f t="array" ref="Y140">IFERROR(INDEX($A$101:$B$130,MATCH(LARGE(($B$101:$B$130=Y$133)*1/ROW($A$101:$A$130),ROWS($A$134:$A140)),1/ROW($A$101:$A$130),0),COLUMNS($A$134:$A$134)),"")</f>
        <v/>
      </c>
      <c r="Z140" s="559" t="str">
        <f t="array" ref="Z140">IFERROR(INDEX($A$101:$B$130,MATCH(LARGE(($B$101:$B$130=Z$133)*1/ROW($A$101:$A$130),ROWS($A$134:$A140)),1/ROW($A$101:$A$130),0),COLUMNS($A$134:$A$134)),"")</f>
        <v/>
      </c>
      <c r="AA140" s="559" t="str">
        <f t="array" ref="AA140">IFERROR(INDEX($A$101:$B$130,MATCH(LARGE(($B$101:$B$130=AA$133)*1/ROW($A$101:$A$130),ROWS($A$134:$A140)),1/ROW($A$101:$A$130),0),COLUMNS($A$134:$A$134)),"")</f>
        <v/>
      </c>
      <c r="AB140" s="559" t="str">
        <f t="array" ref="AB140">IFERROR(INDEX($A$101:$B$130,MATCH(LARGE(($B$101:$B$130=AB$133)*1/ROW($A$101:$A$130),ROWS($A$134:$A140)),1/ROW($A$101:$A$130),0),COLUMNS($A$134:$A$134)),"")</f>
        <v/>
      </c>
      <c r="AC140" s="559" t="str">
        <f t="array" ref="AC140">IFERROR(INDEX($A$101:$B$130,MATCH(LARGE(($B$101:$B$130=AC$133)*1/ROW($A$101:$A$130),ROWS($A$134:$A140)),1/ROW($A$101:$A$130),0),COLUMNS($A$134:$A$134)),"")</f>
        <v/>
      </c>
      <c r="AD140" s="559" t="str">
        <f t="array" ref="AD140">IFERROR(INDEX($A$101:$B$130,MATCH(LARGE(($B$101:$B$130=AD$133)*1/ROW($A$101:$A$130),ROWS($A$134:$A140)),1/ROW($A$101:$A$130),0),COLUMNS($A$134:$A$134)),"")</f>
        <v/>
      </c>
      <c r="AE140" s="559" t="str">
        <f t="array" ref="AE140">IFERROR(INDEX($A$101:$B$130,MATCH(LARGE(($B$101:$B$130=AE$133)*1/ROW($A$101:$A$130),ROWS($A$134:$A140)),1/ROW($A$101:$A$130),0),COLUMNS($A$134:$A$134)),"")</f>
        <v/>
      </c>
      <c r="AF140" s="559" t="str">
        <f t="array" ref="AF140">IFERROR(INDEX($A$101:$B$130,MATCH(LARGE(($B$101:$B$130=AF$133)*1/ROW($A$101:$A$130),ROWS($A$134:$A140)),1/ROW($A$101:$A$130),0),COLUMNS($A$134:$A$134)),"")</f>
        <v/>
      </c>
      <c r="AG140" s="569" t="str">
        <f t="array" ref="AG140">IFERROR(INDEX($A$101:$B$130,MATCH(LARGE(($B$101:$B$130=AG$133)*1/ROW($A$101:$A$130),ROWS($A$134:$A140)),1/ROW($A$101:$A$130),0),COLUMNS($A$134:$A$134)),"")</f>
        <v/>
      </c>
      <c r="AH140" s="559" t="str">
        <f t="array" ref="AH140">IFERROR(INDEX($A$101:$F$130,MATCH(LARGE(($D$101:$D$130=AH$133)*1/ROW($A$101:$A$130),ROWS($A$134:$A140)),1/ROW($A$101:$A$130),0),COLUMNS($A$134:$A$134)),"")</f>
        <v/>
      </c>
      <c r="AI140" s="559" t="str">
        <f t="array" ref="AI140">IFERROR(INDEX($A$101:$F$130,MATCH(LARGE(($D$101:$D$130=AI$133)*1/ROW($A$101:$A$130),ROWS($A$134:$A140)),1/ROW($A$101:$A$130),0),COLUMNS($A$134:$A$134)),"")</f>
        <v/>
      </c>
      <c r="AJ140" s="559" t="str">
        <f t="array" ref="AJ140">IFERROR(INDEX($A$101:$F$130,MATCH(LARGE(($D$101:$D$130=AJ$133)*1/ROW($A$101:$A$130),ROWS($A$134:$A140)),1/ROW($A$101:$A$130),0),COLUMNS($A$134:$A$134)),"")</f>
        <v/>
      </c>
      <c r="AK140" s="559" t="str">
        <f t="array" ref="AK140">IFERROR(INDEX($A$101:$F$130,MATCH(LARGE(($E$101:$E$130=AK$133)*1/ROW($A$101:$A$130),ROWS($A$134:$A140)),1/ROW($A$101:$A$130),0),COLUMNS($A$134:$A$134)),"")</f>
        <v/>
      </c>
      <c r="AL140" s="559" t="str">
        <f t="array" ref="AL140">IFERROR(INDEX($A$101:$F$130,MATCH(LARGE(($E$101:$E$130=AL$133)*1/ROW($A$101:$A$130),ROWS($A$134:$A140)),1/ROW($A$101:$A$130),0),COLUMNS($A$134:$A$134)),"")</f>
        <v/>
      </c>
      <c r="AM140" s="559" t="str">
        <f t="array" ref="AM140">IFERROR(INDEX($A$101:$F$130,MATCH(LARGE(($E$101:$E$130=AM$133)*1/ROW($A$101:$A$130),ROWS($A$134:$A140)),1/ROW($A$101:$A$130),0),COLUMNS($A$134:$A$134)),"")</f>
        <v/>
      </c>
      <c r="AN140" s="559" t="str">
        <f t="array" ref="AN140">IFERROR(INDEX($A$101:$F$130,MATCH(LARGE(($F$101:$F$130=AN$133)*1/ROW($A$101:$A$130),ROWS($A$134:$A140)),1/ROW($A$101:$A$130),0),COLUMNS($A$134:$A$134)),"")</f>
        <v/>
      </c>
      <c r="AO140" s="559" t="str">
        <f t="array" ref="AO140">IFERROR(INDEX($A$101:$F$130,MATCH(LARGE(($F$101:$F$130=AO$133)*1/ROW($A$101:$A$130),ROWS($A$134:$A140)),1/ROW($A$101:$A$130),0),COLUMNS($A$134:$A$134)),"")</f>
        <v/>
      </c>
      <c r="AP140" s="559" t="str">
        <f t="array" ref="AP140">IFERROR(INDEX($A$101:$F$130,MATCH(LARGE(($F$101:$F$130=AP$133)*1/ROW($A$101:$A$130),ROWS($A$134:$A140)),1/ROW($A$101:$A$130),0),COLUMNS($A$134:$A$134)),"")</f>
        <v/>
      </c>
      <c r="AQ140" s="559" t="str">
        <f t="array" ref="AQ140">IFERROR(INDEX($A$101:$F$130,MATCH(LARGE(($F$101:$F$130=AQ$133)*1/ROW($A$101:$A$130),ROWS($A$134:$A140)),1/ROW($A$101:$A$130),0),COLUMNS($A$134:$A$134)),"")</f>
        <v/>
      </c>
      <c r="AR140" s="559" t="str">
        <f t="array" ref="AR140">IFERROR(INDEX($A$101:$B$130,MATCH(LARGE(($B$101:$B$130=AR$133)*1/ROW($A$101:$A$130),ROWS($A$134:$A140)),1/ROW($A$101:$A$130),0),COLUMNS($A$134:$A$134)),"")</f>
        <v/>
      </c>
      <c r="AS140" s="559" t="str">
        <f t="shared" si="10"/>
        <v/>
      </c>
      <c r="AT140" s="559" t="str">
        <f t="shared" si="12"/>
        <v/>
      </c>
      <c r="AU140" s="559" t="str">
        <f t="shared" si="11"/>
        <v/>
      </c>
      <c r="BE140" s="544"/>
      <c r="BK140" s="76"/>
      <c r="BM140" s="165"/>
    </row>
    <row r="141" spans="1:111" hidden="1">
      <c r="A141" s="559" t="str">
        <f t="array" ref="A141">IFERROR(INDEX($A$101:$B$130,MATCH(LARGE(($B$101:$B$130=A$133)*1/ROW($A$101:$A$130),ROWS($A$134:$A141)),1/ROW($A$101:$A$130),0),COLUMNS($A$134:$A$134)),"")</f>
        <v/>
      </c>
      <c r="B141" s="559" t="str">
        <f t="array" ref="B141">IFERROR(INDEX($A$101:$B$130,MATCH(LARGE(($B$101:$B$130=B$133)*1/ROW($A$101:$A$130),ROWS($A$134:$A141)),1/ROW($A$101:$A$130),0),COLUMNS($A$134:$A$134)),"")</f>
        <v/>
      </c>
      <c r="C141" s="558" t="str">
        <f t="array" ref="C141">IFERROR(INDEX($A$101:$B$130,MATCH(LARGE(($B$101:$B$130=C$133)*1/ROW($A$101:$A$130),ROWS($A$134:$A141)),1/ROW($A$101:$A$130),0),COLUMNS($A$134:$A$134)),"")</f>
        <v/>
      </c>
      <c r="D141" s="559" t="str">
        <f t="array" ref="D141">IFERROR(INDEX($A$101:$B$130,MATCH(LARGE(($B$101:$B$130=D$133)*1/ROW($A$101:$A$130),ROWS($A$134:$A141)),1/ROW($A$101:$A$130),0),COLUMNS($A$134:$A$134)),"")</f>
        <v/>
      </c>
      <c r="E141" s="559" t="str">
        <f t="array" ref="E141">IFERROR(INDEX($A$101:$B$130,MATCH(LARGE(($B$101:$B$130=E$133)*1/ROW($A$101:$A$130),ROWS($A$134:$A141)),1/ROW($A$101:$A$130),0),COLUMNS($A$134:$A$134)),"")</f>
        <v/>
      </c>
      <c r="F141" s="559" t="str">
        <f t="array" ref="F141">IFERROR(INDEX($A$101:$B$130,MATCH(LARGE(($B$101:$B$130=F$133)*1/ROW($A$101:$A$130),ROWS($A$134:$A141)),1/ROW($A$101:$A$130),0),COLUMNS($A$134:$A$134)),"")</f>
        <v/>
      </c>
      <c r="G141" s="559" t="str">
        <f t="array" ref="G141">IFERROR(INDEX($A$101:$B$130,MATCH(LARGE(($B$101:$B$130=G$133)*1/ROW($A$101:$A$130),ROWS($A$134:$A141)),1/ROW($A$101:$A$130),0),COLUMNS($A$134:$A$134)),"")</f>
        <v/>
      </c>
      <c r="H141" s="559" t="str">
        <f t="array" ref="H141">IFERROR(INDEX($A$101:$B$130,MATCH(LARGE(($B$101:$B$130=H$133)*1/ROW($A$101:$A$130),ROWS($A$134:$A141)),1/ROW($A$101:$A$130),0),COLUMNS($A$134:$A$134)),"")</f>
        <v/>
      </c>
      <c r="I141" s="559" t="str">
        <f t="array" ref="I141">IFERROR(INDEX($A$101:$B$130,MATCH(LARGE(($B$101:$B$130=I$133)*1/ROW($A$101:$A$130),ROWS($A$134:$A141)),1/ROW($A$101:$A$130),0),COLUMNS($A$134:$A$134)),"")</f>
        <v/>
      </c>
      <c r="J141" s="559" t="str">
        <f t="array" ref="J141">IFERROR(INDEX($A$101:$B$130,MATCH(LARGE(($B$101:$B$130=J$133)*1/ROW($A$101:$A$130),ROWS($A$134:$A141)),1/ROW($A$101:$A$130),0),COLUMNS($A$134:$A$134)),"")</f>
        <v/>
      </c>
      <c r="K141" s="559" t="str">
        <f t="array" ref="K141">IFERROR(INDEX($A$101:$B$130,MATCH(LARGE(($B$101:$B$130=K$133)*1/ROW($A$101:$A$130),ROWS($A$134:$A141)),1/ROW($A$101:$A$130),0),COLUMNS($A$134:$A$134)),"")</f>
        <v/>
      </c>
      <c r="L141" s="559" t="str">
        <f t="array" ref="L141">IFERROR(INDEX($A$101:$B$130,MATCH(LARGE(($B$101:$B$130=L$133)*1/ROW($A$101:$A$130),ROWS($A$134:$A141)),1/ROW($A$101:$A$130),0),COLUMNS($A$134:$A$134)),"")</f>
        <v/>
      </c>
      <c r="M141" s="559" t="str">
        <f t="array" ref="M141">IFERROR(INDEX($A$101:$B$130,MATCH(LARGE(($B$101:$B$130=M$133)*1/ROW($A$101:$A$130),ROWS($A$134:$A141)),1/ROW($A$101:$A$130),0),COLUMNS($A$134:$A$134)),"")</f>
        <v/>
      </c>
      <c r="N141" s="559" t="str">
        <f t="array" ref="N141">IFERROR(INDEX($A$101:$B$130,MATCH(LARGE(($B$101:$B$130=N$133)*1/ROW($A$101:$A$130),ROWS($A$134:$A141)),1/ROW($A$101:$A$130),0),COLUMNS($A$134:$A$134)),"")</f>
        <v/>
      </c>
      <c r="O141" s="559" t="str">
        <f t="array" ref="O141">IFERROR(INDEX($A$101:$B$130,MATCH(LARGE(($B$101:$B$130=O$133)*1/ROW($A$101:$A$130),ROWS($A$134:$A141)),1/ROW($A$101:$A$130),0),COLUMNS($A$134:$A$134)),"")</f>
        <v/>
      </c>
      <c r="P141" s="559" t="str">
        <f t="array" ref="P141">IFERROR(INDEX($A$101:$B$130,MATCH(LARGE(($B$101:$B$130=P$133)*1/ROW($A$101:$A$130),ROWS($A$134:$A141)),1/ROW($A$101:$A$130),0),COLUMNS($A$134:$A$134)),"")</f>
        <v/>
      </c>
      <c r="Q141" s="559" t="str">
        <f t="array" ref="Q141">IFERROR(INDEX($A$101:$B$130,MATCH(LARGE(($B$101:$B$130=Q$133)*1/ROW($A$101:$A$130),ROWS($A$134:$A141)),1/ROW($A$101:$A$130),0),COLUMNS($A$134:$A$134)),"")</f>
        <v/>
      </c>
      <c r="R141" s="559" t="str">
        <f t="array" ref="R141">IFERROR(INDEX($A$101:$B$130,MATCH(LARGE(($B$101:$B$130=R$133)*1/ROW($A$101:$A$130),ROWS($A$134:$A141)),1/ROW($A$101:$A$130),0),COLUMNS($A$134:$A$134)),"")</f>
        <v/>
      </c>
      <c r="S141" s="559" t="str">
        <f t="array" ref="S141">IFERROR(INDEX($A$101:$B$130,MATCH(LARGE(($B$101:$B$130=S$133)*1/ROW($A$101:$A$130),ROWS($A$134:$A141)),1/ROW($A$101:$A$130),0),COLUMNS($A$134:$A$134)),"")</f>
        <v/>
      </c>
      <c r="T141" s="559" t="str">
        <f t="array" ref="T141">IFERROR(INDEX($A$101:$B$130,MATCH(LARGE(($B$101:$B$130=T$133)*1/ROW($A$101:$A$130),ROWS($A$134:$A141)),1/ROW($A$101:$A$130),0),COLUMNS($A$134:$A$134)),"")</f>
        <v/>
      </c>
      <c r="U141" s="559" t="str">
        <f t="array" ref="U141">IFERROR(INDEX($A$101:$B$130,MATCH(LARGE(($B$101:$B$130=U$133)*1/ROW($A$101:$A$130),ROWS($A$134:$A141)),1/ROW($A$101:$A$130),0),COLUMNS($A$134:$A$134)),"")</f>
        <v/>
      </c>
      <c r="V141" s="568" t="str">
        <f t="array" ref="V141">IFERROR(INDEX($A$101:$B$130,MATCH(LARGE(($B$101:$B$130=V$133)*1/ROW($A$101:$A$130),ROWS($A$134:$A141)),1/ROW($A$101:$A$130),0),COLUMNS($A$134:$A$134)),"")</f>
        <v/>
      </c>
      <c r="W141" s="559" t="str">
        <f t="array" ref="W141">IFERROR(INDEX($A$101:$B$130,MATCH(LARGE(($B$101:$B$130=W$133)*1/ROW($A$101:$A$130),ROWS($A$134:$A141)),1/ROW($A$101:$A$130),0),COLUMNS($A$134:$A$134)),"")</f>
        <v/>
      </c>
      <c r="X141" s="559" t="str">
        <f t="array" ref="X141">IFERROR(INDEX($A$101:$B$130,MATCH(LARGE(($B$101:$B$130=X$133)*1/ROW($A$101:$A$130),ROWS($A$134:$A141)),1/ROW($A$101:$A$130),0),COLUMNS($A$134:$A$134)),"")</f>
        <v/>
      </c>
      <c r="Y141" s="559" t="str">
        <f t="array" ref="Y141">IFERROR(INDEX($A$101:$B$130,MATCH(LARGE(($B$101:$B$130=Y$133)*1/ROW($A$101:$A$130),ROWS($A$134:$A141)),1/ROW($A$101:$A$130),0),COLUMNS($A$134:$A$134)),"")</f>
        <v/>
      </c>
      <c r="Z141" s="559" t="str">
        <f t="array" ref="Z141">IFERROR(INDEX($A$101:$B$130,MATCH(LARGE(($B$101:$B$130=Z$133)*1/ROW($A$101:$A$130),ROWS($A$134:$A141)),1/ROW($A$101:$A$130),0),COLUMNS($A$134:$A$134)),"")</f>
        <v/>
      </c>
      <c r="AA141" s="559" t="str">
        <f t="array" ref="AA141">IFERROR(INDEX($A$101:$B$130,MATCH(LARGE(($B$101:$B$130=AA$133)*1/ROW($A$101:$A$130),ROWS($A$134:$A141)),1/ROW($A$101:$A$130),0),COLUMNS($A$134:$A$134)),"")</f>
        <v/>
      </c>
      <c r="AB141" s="559" t="str">
        <f t="array" ref="AB141">IFERROR(INDEX($A$101:$B$130,MATCH(LARGE(($B$101:$B$130=AB$133)*1/ROW($A$101:$A$130),ROWS($A$134:$A141)),1/ROW($A$101:$A$130),0),COLUMNS($A$134:$A$134)),"")</f>
        <v/>
      </c>
      <c r="AC141" s="559" t="str">
        <f t="array" ref="AC141">IFERROR(INDEX($A$101:$B$130,MATCH(LARGE(($B$101:$B$130=AC$133)*1/ROW($A$101:$A$130),ROWS($A$134:$A141)),1/ROW($A$101:$A$130),0),COLUMNS($A$134:$A$134)),"")</f>
        <v/>
      </c>
      <c r="AD141" s="559" t="str">
        <f t="array" ref="AD141">IFERROR(INDEX($A$101:$B$130,MATCH(LARGE(($B$101:$B$130=AD$133)*1/ROW($A$101:$A$130),ROWS($A$134:$A141)),1/ROW($A$101:$A$130),0),COLUMNS($A$134:$A$134)),"")</f>
        <v/>
      </c>
      <c r="AE141" s="559" t="str">
        <f t="array" ref="AE141">IFERROR(INDEX($A$101:$B$130,MATCH(LARGE(($B$101:$B$130=AE$133)*1/ROW($A$101:$A$130),ROWS($A$134:$A141)),1/ROW($A$101:$A$130),0),COLUMNS($A$134:$A$134)),"")</f>
        <v/>
      </c>
      <c r="AF141" s="559" t="str">
        <f t="array" ref="AF141">IFERROR(INDEX($A$101:$B$130,MATCH(LARGE(($B$101:$B$130=AF$133)*1/ROW($A$101:$A$130),ROWS($A$134:$A141)),1/ROW($A$101:$A$130),0),COLUMNS($A$134:$A$134)),"")</f>
        <v/>
      </c>
      <c r="AG141" s="569" t="str">
        <f t="array" ref="AG141">IFERROR(INDEX($A$101:$B$130,MATCH(LARGE(($B$101:$B$130=AG$133)*1/ROW($A$101:$A$130),ROWS($A$134:$A141)),1/ROW($A$101:$A$130),0),COLUMNS($A$134:$A$134)),"")</f>
        <v/>
      </c>
      <c r="AH141" s="559" t="str">
        <f t="array" ref="AH141">IFERROR(INDEX($A$101:$F$130,MATCH(LARGE(($D$101:$D$130=AH$133)*1/ROW($A$101:$A$130),ROWS($A$134:$A141)),1/ROW($A$101:$A$130),0),COLUMNS($A$134:$A$134)),"")</f>
        <v/>
      </c>
      <c r="AI141" s="559" t="str">
        <f t="array" ref="AI141">IFERROR(INDEX($A$101:$F$130,MATCH(LARGE(($D$101:$D$130=AI$133)*1/ROW($A$101:$A$130),ROWS($A$134:$A141)),1/ROW($A$101:$A$130),0),COLUMNS($A$134:$A$134)),"")</f>
        <v/>
      </c>
      <c r="AJ141" s="559" t="str">
        <f t="array" ref="AJ141">IFERROR(INDEX($A$101:$F$130,MATCH(LARGE(($D$101:$D$130=AJ$133)*1/ROW($A$101:$A$130),ROWS($A$134:$A141)),1/ROW($A$101:$A$130),0),COLUMNS($A$134:$A$134)),"")</f>
        <v/>
      </c>
      <c r="AK141" s="559" t="str">
        <f t="array" ref="AK141">IFERROR(INDEX($A$101:$F$130,MATCH(LARGE(($E$101:$E$130=AK$133)*1/ROW($A$101:$A$130),ROWS($A$134:$A141)),1/ROW($A$101:$A$130),0),COLUMNS($A$134:$A$134)),"")</f>
        <v/>
      </c>
      <c r="AL141" s="559" t="str">
        <f t="array" ref="AL141">IFERROR(INDEX($A$101:$F$130,MATCH(LARGE(($E$101:$E$130=AL$133)*1/ROW($A$101:$A$130),ROWS($A$134:$A141)),1/ROW($A$101:$A$130),0),COLUMNS($A$134:$A$134)),"")</f>
        <v/>
      </c>
      <c r="AM141" s="559" t="str">
        <f t="array" ref="AM141">IFERROR(INDEX($A$101:$F$130,MATCH(LARGE(($E$101:$E$130=AM$133)*1/ROW($A$101:$A$130),ROWS($A$134:$A141)),1/ROW($A$101:$A$130),0),COLUMNS($A$134:$A$134)),"")</f>
        <v/>
      </c>
      <c r="AN141" s="559" t="str">
        <f t="array" ref="AN141">IFERROR(INDEX($A$101:$F$130,MATCH(LARGE(($F$101:$F$130=AN$133)*1/ROW($A$101:$A$130),ROWS($A$134:$A141)),1/ROW($A$101:$A$130),0),COLUMNS($A$134:$A$134)),"")</f>
        <v/>
      </c>
      <c r="AO141" s="559" t="str">
        <f t="array" ref="AO141">IFERROR(INDEX($A$101:$F$130,MATCH(LARGE(($F$101:$F$130=AO$133)*1/ROW($A$101:$A$130),ROWS($A$134:$A141)),1/ROW($A$101:$A$130),0),COLUMNS($A$134:$A$134)),"")</f>
        <v/>
      </c>
      <c r="AP141" s="559" t="str">
        <f t="array" ref="AP141">IFERROR(INDEX($A$101:$F$130,MATCH(LARGE(($F$101:$F$130=AP$133)*1/ROW($A$101:$A$130),ROWS($A$134:$A141)),1/ROW($A$101:$A$130),0),COLUMNS($A$134:$A$134)),"")</f>
        <v/>
      </c>
      <c r="AQ141" s="559" t="str">
        <f t="array" ref="AQ141">IFERROR(INDEX($A$101:$F$130,MATCH(LARGE(($F$101:$F$130=AQ$133)*1/ROW($A$101:$A$130),ROWS($A$134:$A141)),1/ROW($A$101:$A$130),0),COLUMNS($A$134:$A$134)),"")</f>
        <v/>
      </c>
      <c r="AR141" s="559" t="str">
        <f t="array" ref="AR141">IFERROR(INDEX($A$101:$B$130,MATCH(LARGE(($B$101:$B$130=AR$133)*1/ROW($A$101:$A$130),ROWS($A$134:$A141)),1/ROW($A$101:$A$130),0),COLUMNS($A$134:$A$134)),"")</f>
        <v/>
      </c>
      <c r="AS141" s="559" t="str">
        <f t="shared" si="10"/>
        <v/>
      </c>
      <c r="AT141" s="559" t="str">
        <f t="shared" si="12"/>
        <v/>
      </c>
      <c r="AU141" s="559" t="str">
        <f t="shared" si="11"/>
        <v/>
      </c>
      <c r="BE141" s="544"/>
      <c r="BK141" s="76"/>
      <c r="BM141" s="165"/>
    </row>
    <row r="142" spans="1:111" hidden="1">
      <c r="A142" s="559" t="str">
        <f t="array" ref="A142">IFERROR(INDEX($A$101:$B$130,MATCH(LARGE(($B$101:$B$130=A$133)*1/ROW($A$101:$A$130),ROWS($A$134:$A142)),1/ROW($A$101:$A$130),0),COLUMNS($A$134:$A$134)),"")</f>
        <v/>
      </c>
      <c r="B142" s="559" t="str">
        <f t="array" ref="B142">IFERROR(INDEX($A$101:$B$130,MATCH(LARGE(($B$101:$B$130=B$133)*1/ROW($A$101:$A$130),ROWS($A$134:$A142)),1/ROW($A$101:$A$130),0),COLUMNS($A$134:$A$134)),"")</f>
        <v/>
      </c>
      <c r="C142" s="558" t="str">
        <f t="array" ref="C142">IFERROR(INDEX($A$101:$B$130,MATCH(LARGE(($B$101:$B$130=C$133)*1/ROW($A$101:$A$130),ROWS($A$134:$A142)),1/ROW($A$101:$A$130),0),COLUMNS($A$134:$A$134)),"")</f>
        <v/>
      </c>
      <c r="D142" s="559" t="str">
        <f t="array" ref="D142">IFERROR(INDEX($A$101:$B$130,MATCH(LARGE(($B$101:$B$130=D$133)*1/ROW($A$101:$A$130),ROWS($A$134:$A142)),1/ROW($A$101:$A$130),0),COLUMNS($A$134:$A$134)),"")</f>
        <v/>
      </c>
      <c r="E142" s="559" t="str">
        <f t="array" ref="E142">IFERROR(INDEX($A$101:$B$130,MATCH(LARGE(($B$101:$B$130=E$133)*1/ROW($A$101:$A$130),ROWS($A$134:$A142)),1/ROW($A$101:$A$130),0),COLUMNS($A$134:$A$134)),"")</f>
        <v/>
      </c>
      <c r="F142" s="559" t="str">
        <f t="array" ref="F142">IFERROR(INDEX($A$101:$B$130,MATCH(LARGE(($B$101:$B$130=F$133)*1/ROW($A$101:$A$130),ROWS($A$134:$A142)),1/ROW($A$101:$A$130),0),COLUMNS($A$134:$A$134)),"")</f>
        <v/>
      </c>
      <c r="G142" s="559" t="str">
        <f t="array" ref="G142">IFERROR(INDEX($A$101:$B$130,MATCH(LARGE(($B$101:$B$130=G$133)*1/ROW($A$101:$A$130),ROWS($A$134:$A142)),1/ROW($A$101:$A$130),0),COLUMNS($A$134:$A$134)),"")</f>
        <v/>
      </c>
      <c r="H142" s="559" t="str">
        <f t="array" ref="H142">IFERROR(INDEX($A$101:$B$130,MATCH(LARGE(($B$101:$B$130=H$133)*1/ROW($A$101:$A$130),ROWS($A$134:$A142)),1/ROW($A$101:$A$130),0),COLUMNS($A$134:$A$134)),"")</f>
        <v/>
      </c>
      <c r="I142" s="559" t="str">
        <f t="array" ref="I142">IFERROR(INDEX($A$101:$B$130,MATCH(LARGE(($B$101:$B$130=I$133)*1/ROW($A$101:$A$130),ROWS($A$134:$A142)),1/ROW($A$101:$A$130),0),COLUMNS($A$134:$A$134)),"")</f>
        <v/>
      </c>
      <c r="J142" s="559" t="str">
        <f t="array" ref="J142">IFERROR(INDEX($A$101:$B$130,MATCH(LARGE(($B$101:$B$130=J$133)*1/ROW($A$101:$A$130),ROWS($A$134:$A142)),1/ROW($A$101:$A$130),0),COLUMNS($A$134:$A$134)),"")</f>
        <v/>
      </c>
      <c r="K142" s="559" t="str">
        <f t="array" ref="K142">IFERROR(INDEX($A$101:$B$130,MATCH(LARGE(($B$101:$B$130=K$133)*1/ROW($A$101:$A$130),ROWS($A$134:$A142)),1/ROW($A$101:$A$130),0),COLUMNS($A$134:$A$134)),"")</f>
        <v/>
      </c>
      <c r="L142" s="559" t="str">
        <f t="array" ref="L142">IFERROR(INDEX($A$101:$B$130,MATCH(LARGE(($B$101:$B$130=L$133)*1/ROW($A$101:$A$130),ROWS($A$134:$A142)),1/ROW($A$101:$A$130),0),COLUMNS($A$134:$A$134)),"")</f>
        <v/>
      </c>
      <c r="M142" s="559" t="str">
        <f t="array" ref="M142">IFERROR(INDEX($A$101:$B$130,MATCH(LARGE(($B$101:$B$130=M$133)*1/ROW($A$101:$A$130),ROWS($A$134:$A142)),1/ROW($A$101:$A$130),0),COLUMNS($A$134:$A$134)),"")</f>
        <v/>
      </c>
      <c r="N142" s="559" t="str">
        <f t="array" ref="N142">IFERROR(INDEX($A$101:$B$130,MATCH(LARGE(($B$101:$B$130=N$133)*1/ROW($A$101:$A$130),ROWS($A$134:$A142)),1/ROW($A$101:$A$130),0),COLUMNS($A$134:$A$134)),"")</f>
        <v/>
      </c>
      <c r="O142" s="559" t="str">
        <f t="array" ref="O142">IFERROR(INDEX($A$101:$B$130,MATCH(LARGE(($B$101:$B$130=O$133)*1/ROW($A$101:$A$130),ROWS($A$134:$A142)),1/ROW($A$101:$A$130),0),COLUMNS($A$134:$A$134)),"")</f>
        <v/>
      </c>
      <c r="P142" s="559" t="str">
        <f t="array" ref="P142">IFERROR(INDEX($A$101:$B$130,MATCH(LARGE(($B$101:$B$130=P$133)*1/ROW($A$101:$A$130),ROWS($A$134:$A142)),1/ROW($A$101:$A$130),0),COLUMNS($A$134:$A$134)),"")</f>
        <v/>
      </c>
      <c r="Q142" s="559" t="str">
        <f t="array" ref="Q142">IFERROR(INDEX($A$101:$B$130,MATCH(LARGE(($B$101:$B$130=Q$133)*1/ROW($A$101:$A$130),ROWS($A$134:$A142)),1/ROW($A$101:$A$130),0),COLUMNS($A$134:$A$134)),"")</f>
        <v/>
      </c>
      <c r="R142" s="559" t="str">
        <f t="array" ref="R142">IFERROR(INDEX($A$101:$B$130,MATCH(LARGE(($B$101:$B$130=R$133)*1/ROW($A$101:$A$130),ROWS($A$134:$A142)),1/ROW($A$101:$A$130),0),COLUMNS($A$134:$A$134)),"")</f>
        <v/>
      </c>
      <c r="S142" s="559" t="str">
        <f t="array" ref="S142">IFERROR(INDEX($A$101:$B$130,MATCH(LARGE(($B$101:$B$130=S$133)*1/ROW($A$101:$A$130),ROWS($A$134:$A142)),1/ROW($A$101:$A$130),0),COLUMNS($A$134:$A$134)),"")</f>
        <v/>
      </c>
      <c r="T142" s="559" t="str">
        <f t="array" ref="T142">IFERROR(INDEX($A$101:$B$130,MATCH(LARGE(($B$101:$B$130=T$133)*1/ROW($A$101:$A$130),ROWS($A$134:$A142)),1/ROW($A$101:$A$130),0),COLUMNS($A$134:$A$134)),"")</f>
        <v/>
      </c>
      <c r="U142" s="559" t="str">
        <f t="array" ref="U142">IFERROR(INDEX($A$101:$B$130,MATCH(LARGE(($B$101:$B$130=U$133)*1/ROW($A$101:$A$130),ROWS($A$134:$A142)),1/ROW($A$101:$A$130),0),COLUMNS($A$134:$A$134)),"")</f>
        <v/>
      </c>
      <c r="V142" s="568" t="str">
        <f t="array" ref="V142">IFERROR(INDEX($A$101:$B$130,MATCH(LARGE(($B$101:$B$130=V$133)*1/ROW($A$101:$A$130),ROWS($A$134:$A142)),1/ROW($A$101:$A$130),0),COLUMNS($A$134:$A$134)),"")</f>
        <v/>
      </c>
      <c r="W142" s="559" t="str">
        <f t="array" ref="W142">IFERROR(INDEX($A$101:$B$130,MATCH(LARGE(($B$101:$B$130=W$133)*1/ROW($A$101:$A$130),ROWS($A$134:$A142)),1/ROW($A$101:$A$130),0),COLUMNS($A$134:$A$134)),"")</f>
        <v/>
      </c>
      <c r="X142" s="559" t="str">
        <f t="array" ref="X142">IFERROR(INDEX($A$101:$B$130,MATCH(LARGE(($B$101:$B$130=X$133)*1/ROW($A$101:$A$130),ROWS($A$134:$A142)),1/ROW($A$101:$A$130),0),COLUMNS($A$134:$A$134)),"")</f>
        <v/>
      </c>
      <c r="Y142" s="559" t="str">
        <f t="array" ref="Y142">IFERROR(INDEX($A$101:$B$130,MATCH(LARGE(($B$101:$B$130=Y$133)*1/ROW($A$101:$A$130),ROWS($A$134:$A142)),1/ROW($A$101:$A$130),0),COLUMNS($A$134:$A$134)),"")</f>
        <v/>
      </c>
      <c r="Z142" s="559" t="str">
        <f t="array" ref="Z142">IFERROR(INDEX($A$101:$B$130,MATCH(LARGE(($B$101:$B$130=Z$133)*1/ROW($A$101:$A$130),ROWS($A$134:$A142)),1/ROW($A$101:$A$130),0),COLUMNS($A$134:$A$134)),"")</f>
        <v/>
      </c>
      <c r="AA142" s="559" t="str">
        <f t="array" ref="AA142">IFERROR(INDEX($A$101:$B$130,MATCH(LARGE(($B$101:$B$130=AA$133)*1/ROW($A$101:$A$130),ROWS($A$134:$A142)),1/ROW($A$101:$A$130),0),COLUMNS($A$134:$A$134)),"")</f>
        <v/>
      </c>
      <c r="AB142" s="559" t="str">
        <f t="array" ref="AB142">IFERROR(INDEX($A$101:$B$130,MATCH(LARGE(($B$101:$B$130=AB$133)*1/ROW($A$101:$A$130),ROWS($A$134:$A142)),1/ROW($A$101:$A$130),0),COLUMNS($A$134:$A$134)),"")</f>
        <v/>
      </c>
      <c r="AC142" s="559" t="str">
        <f t="array" ref="AC142">IFERROR(INDEX($A$101:$B$130,MATCH(LARGE(($B$101:$B$130=AC$133)*1/ROW($A$101:$A$130),ROWS($A$134:$A142)),1/ROW($A$101:$A$130),0),COLUMNS($A$134:$A$134)),"")</f>
        <v/>
      </c>
      <c r="AD142" s="559" t="str">
        <f t="array" ref="AD142">IFERROR(INDEX($A$101:$B$130,MATCH(LARGE(($B$101:$B$130=AD$133)*1/ROW($A$101:$A$130),ROWS($A$134:$A142)),1/ROW($A$101:$A$130),0),COLUMNS($A$134:$A$134)),"")</f>
        <v/>
      </c>
      <c r="AE142" s="559" t="str">
        <f t="array" ref="AE142">IFERROR(INDEX($A$101:$B$130,MATCH(LARGE(($B$101:$B$130=AE$133)*1/ROW($A$101:$A$130),ROWS($A$134:$A142)),1/ROW($A$101:$A$130),0),COLUMNS($A$134:$A$134)),"")</f>
        <v/>
      </c>
      <c r="AF142" s="559" t="str">
        <f t="array" ref="AF142">IFERROR(INDEX($A$101:$B$130,MATCH(LARGE(($B$101:$B$130=AF$133)*1/ROW($A$101:$A$130),ROWS($A$134:$A142)),1/ROW($A$101:$A$130),0),COLUMNS($A$134:$A$134)),"")</f>
        <v/>
      </c>
      <c r="AG142" s="569" t="str">
        <f t="array" ref="AG142">IFERROR(INDEX($A$101:$B$130,MATCH(LARGE(($B$101:$B$130=AG$133)*1/ROW($A$101:$A$130),ROWS($A$134:$A142)),1/ROW($A$101:$A$130),0),COLUMNS($A$134:$A$134)),"")</f>
        <v/>
      </c>
      <c r="AH142" s="559" t="str">
        <f t="array" ref="AH142">IFERROR(INDEX($A$101:$F$130,MATCH(LARGE(($D$101:$D$130=AH$133)*1/ROW($A$101:$A$130),ROWS($A$134:$A142)),1/ROW($A$101:$A$130),0),COLUMNS($A$134:$A$134)),"")</f>
        <v/>
      </c>
      <c r="AI142" s="559" t="str">
        <f t="array" ref="AI142">IFERROR(INDEX($A$101:$F$130,MATCH(LARGE(($D$101:$D$130=AI$133)*1/ROW($A$101:$A$130),ROWS($A$134:$A142)),1/ROW($A$101:$A$130),0),COLUMNS($A$134:$A$134)),"")</f>
        <v/>
      </c>
      <c r="AJ142" s="559" t="str">
        <f t="array" ref="AJ142">IFERROR(INDEX($A$101:$F$130,MATCH(LARGE(($D$101:$D$130=AJ$133)*1/ROW($A$101:$A$130),ROWS($A$134:$A142)),1/ROW($A$101:$A$130),0),COLUMNS($A$134:$A$134)),"")</f>
        <v/>
      </c>
      <c r="AK142" s="559" t="str">
        <f t="array" ref="AK142">IFERROR(INDEX($A$101:$F$130,MATCH(LARGE(($E$101:$E$130=AK$133)*1/ROW($A$101:$A$130),ROWS($A$134:$A142)),1/ROW($A$101:$A$130),0),COLUMNS($A$134:$A$134)),"")</f>
        <v/>
      </c>
      <c r="AL142" s="559" t="str">
        <f t="array" ref="AL142">IFERROR(INDEX($A$101:$F$130,MATCH(LARGE(($E$101:$E$130=AL$133)*1/ROW($A$101:$A$130),ROWS($A$134:$A142)),1/ROW($A$101:$A$130),0),COLUMNS($A$134:$A$134)),"")</f>
        <v/>
      </c>
      <c r="AM142" s="559" t="str">
        <f t="array" ref="AM142">IFERROR(INDEX($A$101:$F$130,MATCH(LARGE(($E$101:$E$130=AM$133)*1/ROW($A$101:$A$130),ROWS($A$134:$A142)),1/ROW($A$101:$A$130),0),COLUMNS($A$134:$A$134)),"")</f>
        <v/>
      </c>
      <c r="AN142" s="559" t="str">
        <f t="array" ref="AN142">IFERROR(INDEX($A$101:$F$130,MATCH(LARGE(($F$101:$F$130=AN$133)*1/ROW($A$101:$A$130),ROWS($A$134:$A142)),1/ROW($A$101:$A$130),0),COLUMNS($A$134:$A$134)),"")</f>
        <v/>
      </c>
      <c r="AO142" s="559" t="str">
        <f t="array" ref="AO142">IFERROR(INDEX($A$101:$F$130,MATCH(LARGE(($F$101:$F$130=AO$133)*1/ROW($A$101:$A$130),ROWS($A$134:$A142)),1/ROW($A$101:$A$130),0),COLUMNS($A$134:$A$134)),"")</f>
        <v/>
      </c>
      <c r="AP142" s="559" t="str">
        <f t="array" ref="AP142">IFERROR(INDEX($A$101:$F$130,MATCH(LARGE(($F$101:$F$130=AP$133)*1/ROW($A$101:$A$130),ROWS($A$134:$A142)),1/ROW($A$101:$A$130),0),COLUMNS($A$134:$A$134)),"")</f>
        <v/>
      </c>
      <c r="AQ142" s="559" t="str">
        <f t="array" ref="AQ142">IFERROR(INDEX($A$101:$F$130,MATCH(LARGE(($F$101:$F$130=AQ$133)*1/ROW($A$101:$A$130),ROWS($A$134:$A142)),1/ROW($A$101:$A$130),0),COLUMNS($A$134:$A$134)),"")</f>
        <v/>
      </c>
      <c r="AR142" s="559" t="str">
        <f t="array" ref="AR142">IFERROR(INDEX($A$101:$B$130,MATCH(LARGE(($B$101:$B$130=AR$133)*1/ROW($A$101:$A$130),ROWS($A$134:$A142)),1/ROW($A$101:$A$130),0),COLUMNS($A$134:$A$134)),"")</f>
        <v/>
      </c>
      <c r="AS142" s="559" t="str">
        <f t="shared" si="10"/>
        <v/>
      </c>
      <c r="AT142" s="559" t="str">
        <f t="shared" si="12"/>
        <v/>
      </c>
      <c r="AU142" s="559" t="str">
        <f t="shared" si="11"/>
        <v/>
      </c>
      <c r="BE142" s="544"/>
      <c r="BK142" s="76"/>
      <c r="BM142" s="165"/>
    </row>
    <row r="143" spans="1:111" hidden="1">
      <c r="A143" s="559" t="str">
        <f t="array" ref="A143">IFERROR(INDEX($A$101:$B$130,MATCH(LARGE(($B$101:$B$130=A$133)*1/ROW($A$101:$A$130),ROWS($A$134:$A143)),1/ROW($A$101:$A$130),0),COLUMNS($A$134:$A$134)),"")</f>
        <v/>
      </c>
      <c r="B143" s="559" t="str">
        <f t="array" ref="B143">IFERROR(INDEX($A$101:$B$130,MATCH(LARGE(($B$101:$B$130=B$133)*1/ROW($A$101:$A$130),ROWS($A$134:$A143)),1/ROW($A$101:$A$130),0),COLUMNS($A$134:$A$134)),"")</f>
        <v/>
      </c>
      <c r="C143" s="558" t="str">
        <f t="array" ref="C143">IFERROR(INDEX($A$101:$B$130,MATCH(LARGE(($B$101:$B$130=C$133)*1/ROW($A$101:$A$130),ROWS($A$134:$A143)),1/ROW($A$101:$A$130),0),COLUMNS($A$134:$A$134)),"")</f>
        <v/>
      </c>
      <c r="D143" s="559" t="str">
        <f t="array" ref="D143">IFERROR(INDEX($A$101:$B$130,MATCH(LARGE(($B$101:$B$130=D$133)*1/ROW($A$101:$A$130),ROWS($A$134:$A143)),1/ROW($A$101:$A$130),0),COLUMNS($A$134:$A$134)),"")</f>
        <v/>
      </c>
      <c r="E143" s="559" t="str">
        <f t="array" ref="E143">IFERROR(INDEX($A$101:$B$130,MATCH(LARGE(($B$101:$B$130=E$133)*1/ROW($A$101:$A$130),ROWS($A$134:$A143)),1/ROW($A$101:$A$130),0),COLUMNS($A$134:$A$134)),"")</f>
        <v/>
      </c>
      <c r="F143" s="559" t="str">
        <f t="array" ref="F143">IFERROR(INDEX($A$101:$B$130,MATCH(LARGE(($B$101:$B$130=F$133)*1/ROW($A$101:$A$130),ROWS($A$134:$A143)),1/ROW($A$101:$A$130),0),COLUMNS($A$134:$A$134)),"")</f>
        <v/>
      </c>
      <c r="G143" s="559" t="str">
        <f t="array" ref="G143">IFERROR(INDEX($A$101:$B$130,MATCH(LARGE(($B$101:$B$130=G$133)*1/ROW($A$101:$A$130),ROWS($A$134:$A143)),1/ROW($A$101:$A$130),0),COLUMNS($A$134:$A$134)),"")</f>
        <v/>
      </c>
      <c r="H143" s="559" t="str">
        <f t="array" ref="H143">IFERROR(INDEX($A$101:$B$130,MATCH(LARGE(($B$101:$B$130=H$133)*1/ROW($A$101:$A$130),ROWS($A$134:$A143)),1/ROW($A$101:$A$130),0),COLUMNS($A$134:$A$134)),"")</f>
        <v/>
      </c>
      <c r="I143" s="559" t="str">
        <f t="array" ref="I143">IFERROR(INDEX($A$101:$B$130,MATCH(LARGE(($B$101:$B$130=I$133)*1/ROW($A$101:$A$130),ROWS($A$134:$A143)),1/ROW($A$101:$A$130),0),COLUMNS($A$134:$A$134)),"")</f>
        <v/>
      </c>
      <c r="J143" s="559" t="str">
        <f t="array" ref="J143">IFERROR(INDEX($A$101:$B$130,MATCH(LARGE(($B$101:$B$130=J$133)*1/ROW($A$101:$A$130),ROWS($A$134:$A143)),1/ROW($A$101:$A$130),0),COLUMNS($A$134:$A$134)),"")</f>
        <v/>
      </c>
      <c r="K143" s="559" t="str">
        <f t="array" ref="K143">IFERROR(INDEX($A$101:$B$130,MATCH(LARGE(($B$101:$B$130=K$133)*1/ROW($A$101:$A$130),ROWS($A$134:$A143)),1/ROW($A$101:$A$130),0),COLUMNS($A$134:$A$134)),"")</f>
        <v/>
      </c>
      <c r="L143" s="559" t="str">
        <f t="array" ref="L143">IFERROR(INDEX($A$101:$B$130,MATCH(LARGE(($B$101:$B$130=L$133)*1/ROW($A$101:$A$130),ROWS($A$134:$A143)),1/ROW($A$101:$A$130),0),COLUMNS($A$134:$A$134)),"")</f>
        <v/>
      </c>
      <c r="M143" s="559" t="str">
        <f t="array" ref="M143">IFERROR(INDEX($A$101:$B$130,MATCH(LARGE(($B$101:$B$130=M$133)*1/ROW($A$101:$A$130),ROWS($A$134:$A143)),1/ROW($A$101:$A$130),0),COLUMNS($A$134:$A$134)),"")</f>
        <v/>
      </c>
      <c r="N143" s="559" t="str">
        <f t="array" ref="N143">IFERROR(INDEX($A$101:$B$130,MATCH(LARGE(($B$101:$B$130=N$133)*1/ROW($A$101:$A$130),ROWS($A$134:$A143)),1/ROW($A$101:$A$130),0),COLUMNS($A$134:$A$134)),"")</f>
        <v/>
      </c>
      <c r="O143" s="559" t="str">
        <f t="array" ref="O143">IFERROR(INDEX($A$101:$B$130,MATCH(LARGE(($B$101:$B$130=O$133)*1/ROW($A$101:$A$130),ROWS($A$134:$A143)),1/ROW($A$101:$A$130),0),COLUMNS($A$134:$A$134)),"")</f>
        <v/>
      </c>
      <c r="P143" s="559" t="str">
        <f t="array" ref="P143">IFERROR(INDEX($A$101:$B$130,MATCH(LARGE(($B$101:$B$130=P$133)*1/ROW($A$101:$A$130),ROWS($A$134:$A143)),1/ROW($A$101:$A$130),0),COLUMNS($A$134:$A$134)),"")</f>
        <v/>
      </c>
      <c r="Q143" s="559" t="str">
        <f t="array" ref="Q143">IFERROR(INDEX($A$101:$B$130,MATCH(LARGE(($B$101:$B$130=Q$133)*1/ROW($A$101:$A$130),ROWS($A$134:$A143)),1/ROW($A$101:$A$130),0),COLUMNS($A$134:$A$134)),"")</f>
        <v/>
      </c>
      <c r="R143" s="559" t="str">
        <f t="array" ref="R143">IFERROR(INDEX($A$101:$B$130,MATCH(LARGE(($B$101:$B$130=R$133)*1/ROW($A$101:$A$130),ROWS($A$134:$A143)),1/ROW($A$101:$A$130),0),COLUMNS($A$134:$A$134)),"")</f>
        <v/>
      </c>
      <c r="S143" s="559" t="str">
        <f t="array" ref="S143">IFERROR(INDEX($A$101:$B$130,MATCH(LARGE(($B$101:$B$130=S$133)*1/ROW($A$101:$A$130),ROWS($A$134:$A143)),1/ROW($A$101:$A$130),0),COLUMNS($A$134:$A$134)),"")</f>
        <v/>
      </c>
      <c r="T143" s="559" t="str">
        <f t="array" ref="T143">IFERROR(INDEX($A$101:$B$130,MATCH(LARGE(($B$101:$B$130=T$133)*1/ROW($A$101:$A$130),ROWS($A$134:$A143)),1/ROW($A$101:$A$130),0),COLUMNS($A$134:$A$134)),"")</f>
        <v/>
      </c>
      <c r="U143" s="559" t="str">
        <f t="array" ref="U143">IFERROR(INDEX($A$101:$B$130,MATCH(LARGE(($B$101:$B$130=U$133)*1/ROW($A$101:$A$130),ROWS($A$134:$A143)),1/ROW($A$101:$A$130),0),COLUMNS($A$134:$A$134)),"")</f>
        <v/>
      </c>
      <c r="V143" s="568" t="str">
        <f t="array" ref="V143">IFERROR(INDEX($A$101:$B$130,MATCH(LARGE(($B$101:$B$130=V$133)*1/ROW($A$101:$A$130),ROWS($A$134:$A143)),1/ROW($A$101:$A$130),0),COLUMNS($A$134:$A$134)),"")</f>
        <v/>
      </c>
      <c r="W143" s="559" t="str">
        <f t="array" ref="W143">IFERROR(INDEX($A$101:$B$130,MATCH(LARGE(($B$101:$B$130=W$133)*1/ROW($A$101:$A$130),ROWS($A$134:$A143)),1/ROW($A$101:$A$130),0),COLUMNS($A$134:$A$134)),"")</f>
        <v/>
      </c>
      <c r="X143" s="559" t="str">
        <f t="array" ref="X143">IFERROR(INDEX($A$101:$B$130,MATCH(LARGE(($B$101:$B$130=X$133)*1/ROW($A$101:$A$130),ROWS($A$134:$A143)),1/ROW($A$101:$A$130),0),COLUMNS($A$134:$A$134)),"")</f>
        <v/>
      </c>
      <c r="Y143" s="559" t="str">
        <f t="array" ref="Y143">IFERROR(INDEX($A$101:$B$130,MATCH(LARGE(($B$101:$B$130=Y$133)*1/ROW($A$101:$A$130),ROWS($A$134:$A143)),1/ROW($A$101:$A$130),0),COLUMNS($A$134:$A$134)),"")</f>
        <v/>
      </c>
      <c r="Z143" s="559" t="str">
        <f t="array" ref="Z143">IFERROR(INDEX($A$101:$B$130,MATCH(LARGE(($B$101:$B$130=Z$133)*1/ROW($A$101:$A$130),ROWS($A$134:$A143)),1/ROW($A$101:$A$130),0),COLUMNS($A$134:$A$134)),"")</f>
        <v/>
      </c>
      <c r="AA143" s="559" t="str">
        <f t="array" ref="AA143">IFERROR(INDEX($A$101:$B$130,MATCH(LARGE(($B$101:$B$130=AA$133)*1/ROW($A$101:$A$130),ROWS($A$134:$A143)),1/ROW($A$101:$A$130),0),COLUMNS($A$134:$A$134)),"")</f>
        <v/>
      </c>
      <c r="AB143" s="559" t="str">
        <f t="array" ref="AB143">IFERROR(INDEX($A$101:$B$130,MATCH(LARGE(($B$101:$B$130=AB$133)*1/ROW($A$101:$A$130),ROWS($A$134:$A143)),1/ROW($A$101:$A$130),0),COLUMNS($A$134:$A$134)),"")</f>
        <v/>
      </c>
      <c r="AC143" s="559" t="str">
        <f t="array" ref="AC143">IFERROR(INDEX($A$101:$B$130,MATCH(LARGE(($B$101:$B$130=AC$133)*1/ROW($A$101:$A$130),ROWS($A$134:$A143)),1/ROW($A$101:$A$130),0),COLUMNS($A$134:$A$134)),"")</f>
        <v/>
      </c>
      <c r="AD143" s="559" t="str">
        <f t="array" ref="AD143">IFERROR(INDEX($A$101:$B$130,MATCH(LARGE(($B$101:$B$130=AD$133)*1/ROW($A$101:$A$130),ROWS($A$134:$A143)),1/ROW($A$101:$A$130),0),COLUMNS($A$134:$A$134)),"")</f>
        <v/>
      </c>
      <c r="AE143" s="559" t="str">
        <f t="array" ref="AE143">IFERROR(INDEX($A$101:$B$130,MATCH(LARGE(($B$101:$B$130=AE$133)*1/ROW($A$101:$A$130),ROWS($A$134:$A143)),1/ROW($A$101:$A$130),0),COLUMNS($A$134:$A$134)),"")</f>
        <v/>
      </c>
      <c r="AF143" s="559" t="str">
        <f t="array" ref="AF143">IFERROR(INDEX($A$101:$B$130,MATCH(LARGE(($B$101:$B$130=AF$133)*1/ROW($A$101:$A$130),ROWS($A$134:$A143)),1/ROW($A$101:$A$130),0),COLUMNS($A$134:$A$134)),"")</f>
        <v/>
      </c>
      <c r="AG143" s="569" t="str">
        <f t="array" ref="AG143">IFERROR(INDEX($A$101:$B$130,MATCH(LARGE(($B$101:$B$130=AG$133)*1/ROW($A$101:$A$130),ROWS($A$134:$A143)),1/ROW($A$101:$A$130),0),COLUMNS($A$134:$A$134)),"")</f>
        <v/>
      </c>
      <c r="AH143" s="559" t="str">
        <f t="array" ref="AH143">IFERROR(INDEX($A$101:$F$130,MATCH(LARGE(($D$101:$D$130=AH$133)*1/ROW($A$101:$A$130),ROWS($A$134:$A143)),1/ROW($A$101:$A$130),0),COLUMNS($A$134:$A$134)),"")</f>
        <v/>
      </c>
      <c r="AI143" s="559" t="str">
        <f t="array" ref="AI143">IFERROR(INDEX($A$101:$F$130,MATCH(LARGE(($D$101:$D$130=AI$133)*1/ROW($A$101:$A$130),ROWS($A$134:$A143)),1/ROW($A$101:$A$130),0),COLUMNS($A$134:$A$134)),"")</f>
        <v/>
      </c>
      <c r="AJ143" s="559" t="str">
        <f t="array" ref="AJ143">IFERROR(INDEX($A$101:$F$130,MATCH(LARGE(($D$101:$D$130=AJ$133)*1/ROW($A$101:$A$130),ROWS($A$134:$A143)),1/ROW($A$101:$A$130),0),COLUMNS($A$134:$A$134)),"")</f>
        <v/>
      </c>
      <c r="AK143" s="559" t="str">
        <f t="array" ref="AK143">IFERROR(INDEX($A$101:$F$130,MATCH(LARGE(($E$101:$E$130=AK$133)*1/ROW($A$101:$A$130),ROWS($A$134:$A143)),1/ROW($A$101:$A$130),0),COLUMNS($A$134:$A$134)),"")</f>
        <v/>
      </c>
      <c r="AL143" s="559" t="str">
        <f t="array" ref="AL143">IFERROR(INDEX($A$101:$F$130,MATCH(LARGE(($E$101:$E$130=AL$133)*1/ROW($A$101:$A$130),ROWS($A$134:$A143)),1/ROW($A$101:$A$130),0),COLUMNS($A$134:$A$134)),"")</f>
        <v/>
      </c>
      <c r="AM143" s="559" t="str">
        <f t="array" ref="AM143">IFERROR(INDEX($A$101:$F$130,MATCH(LARGE(($E$101:$E$130=AM$133)*1/ROW($A$101:$A$130),ROWS($A$134:$A143)),1/ROW($A$101:$A$130),0),COLUMNS($A$134:$A$134)),"")</f>
        <v/>
      </c>
      <c r="AN143" s="559" t="str">
        <f t="array" ref="AN143">IFERROR(INDEX($A$101:$F$130,MATCH(LARGE(($F$101:$F$130=AN$133)*1/ROW($A$101:$A$130),ROWS($A$134:$A143)),1/ROW($A$101:$A$130),0),COLUMNS($A$134:$A$134)),"")</f>
        <v/>
      </c>
      <c r="AO143" s="559" t="str">
        <f t="array" ref="AO143">IFERROR(INDEX($A$101:$F$130,MATCH(LARGE(($F$101:$F$130=AO$133)*1/ROW($A$101:$A$130),ROWS($A$134:$A143)),1/ROW($A$101:$A$130),0),COLUMNS($A$134:$A$134)),"")</f>
        <v/>
      </c>
      <c r="AP143" s="559" t="str">
        <f t="array" ref="AP143">IFERROR(INDEX($A$101:$F$130,MATCH(LARGE(($F$101:$F$130=AP$133)*1/ROW($A$101:$A$130),ROWS($A$134:$A143)),1/ROW($A$101:$A$130),0),COLUMNS($A$134:$A$134)),"")</f>
        <v/>
      </c>
      <c r="AQ143" s="559" t="str">
        <f t="array" ref="AQ143">IFERROR(INDEX($A$101:$F$130,MATCH(LARGE(($F$101:$F$130=AQ$133)*1/ROW($A$101:$A$130),ROWS($A$134:$A143)),1/ROW($A$101:$A$130),0),COLUMNS($A$134:$A$134)),"")</f>
        <v/>
      </c>
      <c r="AR143" s="559" t="str">
        <f t="array" ref="AR143">IFERROR(INDEX($A$101:$B$130,MATCH(LARGE(($B$101:$B$130=AR$133)*1/ROW($A$101:$A$130),ROWS($A$134:$A143)),1/ROW($A$101:$A$130),0),COLUMNS($A$134:$A$134)),"")</f>
        <v/>
      </c>
      <c r="AS143" s="559" t="str">
        <f t="shared" si="10"/>
        <v/>
      </c>
      <c r="AT143" s="559" t="str">
        <f t="shared" si="12"/>
        <v/>
      </c>
      <c r="AU143" s="559" t="str">
        <f t="shared" si="11"/>
        <v/>
      </c>
      <c r="BE143" s="544"/>
      <c r="BK143" s="76"/>
      <c r="BM143" s="165"/>
    </row>
    <row r="144" spans="1:111" hidden="1">
      <c r="A144" s="559" t="str">
        <f t="array" ref="A144">IFERROR(INDEX($A$101:$B$130,MATCH(LARGE(($B$101:$B$130=A$133)*1/ROW($A$101:$A$130),ROWS($A$134:$A144)),1/ROW($A$101:$A$130),0),COLUMNS($A$134:$A$134)),"")</f>
        <v/>
      </c>
      <c r="B144" s="559" t="str">
        <f t="array" ref="B144">IFERROR(INDEX($A$101:$B$130,MATCH(LARGE(($B$101:$B$130=B$133)*1/ROW($A$101:$A$130),ROWS($A$134:$A144)),1/ROW($A$101:$A$130),0),COLUMNS($A$134:$A$134)),"")</f>
        <v/>
      </c>
      <c r="C144" s="558" t="str">
        <f t="array" ref="C144">IFERROR(INDEX($A$101:$B$130,MATCH(LARGE(($B$101:$B$130=C$133)*1/ROW($A$101:$A$130),ROWS($A$134:$A144)),1/ROW($A$101:$A$130),0),COLUMNS($A$134:$A$134)),"")</f>
        <v/>
      </c>
      <c r="D144" s="559" t="str">
        <f t="array" ref="D144">IFERROR(INDEX($A$101:$B$130,MATCH(LARGE(($B$101:$B$130=D$133)*1/ROW($A$101:$A$130),ROWS($A$134:$A144)),1/ROW($A$101:$A$130),0),COLUMNS($A$134:$A$134)),"")</f>
        <v/>
      </c>
      <c r="E144" s="559" t="str">
        <f t="array" ref="E144">IFERROR(INDEX($A$101:$B$130,MATCH(LARGE(($B$101:$B$130=E$133)*1/ROW($A$101:$A$130),ROWS($A$134:$A144)),1/ROW($A$101:$A$130),0),COLUMNS($A$134:$A$134)),"")</f>
        <v/>
      </c>
      <c r="F144" s="559" t="str">
        <f t="array" ref="F144">IFERROR(INDEX($A$101:$B$130,MATCH(LARGE(($B$101:$B$130=F$133)*1/ROW($A$101:$A$130),ROWS($A$134:$A144)),1/ROW($A$101:$A$130),0),COLUMNS($A$134:$A$134)),"")</f>
        <v/>
      </c>
      <c r="G144" s="559" t="str">
        <f t="array" ref="G144">IFERROR(INDEX($A$101:$B$130,MATCH(LARGE(($B$101:$B$130=G$133)*1/ROW($A$101:$A$130),ROWS($A$134:$A144)),1/ROW($A$101:$A$130),0),COLUMNS($A$134:$A$134)),"")</f>
        <v/>
      </c>
      <c r="H144" s="559" t="str">
        <f t="array" ref="H144">IFERROR(INDEX($A$101:$B$130,MATCH(LARGE(($B$101:$B$130=H$133)*1/ROW($A$101:$A$130),ROWS($A$134:$A144)),1/ROW($A$101:$A$130),0),COLUMNS($A$134:$A$134)),"")</f>
        <v/>
      </c>
      <c r="I144" s="559" t="str">
        <f t="array" ref="I144">IFERROR(INDEX($A$101:$B$130,MATCH(LARGE(($B$101:$B$130=I$133)*1/ROW($A$101:$A$130),ROWS($A$134:$A144)),1/ROW($A$101:$A$130),0),COLUMNS($A$134:$A$134)),"")</f>
        <v/>
      </c>
      <c r="J144" s="559" t="str">
        <f t="array" ref="J144">IFERROR(INDEX($A$101:$B$130,MATCH(LARGE(($B$101:$B$130=J$133)*1/ROW($A$101:$A$130),ROWS($A$134:$A144)),1/ROW($A$101:$A$130),0),COLUMNS($A$134:$A$134)),"")</f>
        <v/>
      </c>
      <c r="K144" s="559" t="str">
        <f t="array" ref="K144">IFERROR(INDEX($A$101:$B$130,MATCH(LARGE(($B$101:$B$130=K$133)*1/ROW($A$101:$A$130),ROWS($A$134:$A144)),1/ROW($A$101:$A$130),0),COLUMNS($A$134:$A$134)),"")</f>
        <v/>
      </c>
      <c r="L144" s="559" t="str">
        <f t="array" ref="L144">IFERROR(INDEX($A$101:$B$130,MATCH(LARGE(($B$101:$B$130=L$133)*1/ROW($A$101:$A$130),ROWS($A$134:$A144)),1/ROW($A$101:$A$130),0),COLUMNS($A$134:$A$134)),"")</f>
        <v/>
      </c>
      <c r="M144" s="559" t="str">
        <f t="array" ref="M144">IFERROR(INDEX($A$101:$B$130,MATCH(LARGE(($B$101:$B$130=M$133)*1/ROW($A$101:$A$130),ROWS($A$134:$A144)),1/ROW($A$101:$A$130),0),COLUMNS($A$134:$A$134)),"")</f>
        <v/>
      </c>
      <c r="N144" s="559" t="str">
        <f t="array" ref="N144">IFERROR(INDEX($A$101:$B$130,MATCH(LARGE(($B$101:$B$130=N$133)*1/ROW($A$101:$A$130),ROWS($A$134:$A144)),1/ROW($A$101:$A$130),0),COLUMNS($A$134:$A$134)),"")</f>
        <v/>
      </c>
      <c r="O144" s="559" t="str">
        <f t="array" ref="O144">IFERROR(INDEX($A$101:$B$130,MATCH(LARGE(($B$101:$B$130=O$133)*1/ROW($A$101:$A$130),ROWS($A$134:$A144)),1/ROW($A$101:$A$130),0),COLUMNS($A$134:$A$134)),"")</f>
        <v/>
      </c>
      <c r="P144" s="559" t="str">
        <f t="array" ref="P144">IFERROR(INDEX($A$101:$B$130,MATCH(LARGE(($B$101:$B$130=P$133)*1/ROW($A$101:$A$130),ROWS($A$134:$A144)),1/ROW($A$101:$A$130),0),COLUMNS($A$134:$A$134)),"")</f>
        <v/>
      </c>
      <c r="Q144" s="559" t="str">
        <f t="array" ref="Q144">IFERROR(INDEX($A$101:$B$130,MATCH(LARGE(($B$101:$B$130=Q$133)*1/ROW($A$101:$A$130),ROWS($A$134:$A144)),1/ROW($A$101:$A$130),0),COLUMNS($A$134:$A$134)),"")</f>
        <v/>
      </c>
      <c r="R144" s="559" t="str">
        <f t="array" ref="R144">IFERROR(INDEX($A$101:$B$130,MATCH(LARGE(($B$101:$B$130=R$133)*1/ROW($A$101:$A$130),ROWS($A$134:$A144)),1/ROW($A$101:$A$130),0),COLUMNS($A$134:$A$134)),"")</f>
        <v/>
      </c>
      <c r="S144" s="559" t="str">
        <f t="array" ref="S144">IFERROR(INDEX($A$101:$B$130,MATCH(LARGE(($B$101:$B$130=S$133)*1/ROW($A$101:$A$130),ROWS($A$134:$A144)),1/ROW($A$101:$A$130),0),COLUMNS($A$134:$A$134)),"")</f>
        <v/>
      </c>
      <c r="T144" s="559" t="str">
        <f t="array" ref="T144">IFERROR(INDEX($A$101:$B$130,MATCH(LARGE(($B$101:$B$130=T$133)*1/ROW($A$101:$A$130),ROWS($A$134:$A144)),1/ROW($A$101:$A$130),0),COLUMNS($A$134:$A$134)),"")</f>
        <v/>
      </c>
      <c r="U144" s="559" t="str">
        <f t="array" ref="U144">IFERROR(INDEX($A$101:$B$130,MATCH(LARGE(($B$101:$B$130=U$133)*1/ROW($A$101:$A$130),ROWS($A$134:$A144)),1/ROW($A$101:$A$130),0),COLUMNS($A$134:$A$134)),"")</f>
        <v/>
      </c>
      <c r="V144" s="568" t="str">
        <f t="array" ref="V144">IFERROR(INDEX($A$101:$B$130,MATCH(LARGE(($B$101:$B$130=V$133)*1/ROW($A$101:$A$130),ROWS($A$134:$A144)),1/ROW($A$101:$A$130),0),COLUMNS($A$134:$A$134)),"")</f>
        <v/>
      </c>
      <c r="W144" s="559" t="str">
        <f t="array" ref="W144">IFERROR(INDEX($A$101:$B$130,MATCH(LARGE(($B$101:$B$130=W$133)*1/ROW($A$101:$A$130),ROWS($A$134:$A144)),1/ROW($A$101:$A$130),0),COLUMNS($A$134:$A$134)),"")</f>
        <v/>
      </c>
      <c r="X144" s="559" t="str">
        <f t="array" ref="X144">IFERROR(INDEX($A$101:$B$130,MATCH(LARGE(($B$101:$B$130=X$133)*1/ROW($A$101:$A$130),ROWS($A$134:$A144)),1/ROW($A$101:$A$130),0),COLUMNS($A$134:$A$134)),"")</f>
        <v/>
      </c>
      <c r="Y144" s="559" t="str">
        <f t="array" ref="Y144">IFERROR(INDEX($A$101:$B$130,MATCH(LARGE(($B$101:$B$130=Y$133)*1/ROW($A$101:$A$130),ROWS($A$134:$A144)),1/ROW($A$101:$A$130),0),COLUMNS($A$134:$A$134)),"")</f>
        <v/>
      </c>
      <c r="Z144" s="559" t="str">
        <f t="array" ref="Z144">IFERROR(INDEX($A$101:$B$130,MATCH(LARGE(($B$101:$B$130=Z$133)*1/ROW($A$101:$A$130),ROWS($A$134:$A144)),1/ROW($A$101:$A$130),0),COLUMNS($A$134:$A$134)),"")</f>
        <v/>
      </c>
      <c r="AA144" s="559" t="str">
        <f t="array" ref="AA144">IFERROR(INDEX($A$101:$B$130,MATCH(LARGE(($B$101:$B$130=AA$133)*1/ROW($A$101:$A$130),ROWS($A$134:$A144)),1/ROW($A$101:$A$130),0),COLUMNS($A$134:$A$134)),"")</f>
        <v/>
      </c>
      <c r="AB144" s="559" t="str">
        <f t="array" ref="AB144">IFERROR(INDEX($A$101:$B$130,MATCH(LARGE(($B$101:$B$130=AB$133)*1/ROW($A$101:$A$130),ROWS($A$134:$A144)),1/ROW($A$101:$A$130),0),COLUMNS($A$134:$A$134)),"")</f>
        <v/>
      </c>
      <c r="AC144" s="559" t="str">
        <f t="array" ref="AC144">IFERROR(INDEX($A$101:$B$130,MATCH(LARGE(($B$101:$B$130=AC$133)*1/ROW($A$101:$A$130),ROWS($A$134:$A144)),1/ROW($A$101:$A$130),0),COLUMNS($A$134:$A$134)),"")</f>
        <v/>
      </c>
      <c r="AD144" s="559" t="str">
        <f t="array" ref="AD144">IFERROR(INDEX($A$101:$B$130,MATCH(LARGE(($B$101:$B$130=AD$133)*1/ROW($A$101:$A$130),ROWS($A$134:$A144)),1/ROW($A$101:$A$130),0),COLUMNS($A$134:$A$134)),"")</f>
        <v/>
      </c>
      <c r="AE144" s="559" t="str">
        <f t="array" ref="AE144">IFERROR(INDEX($A$101:$B$130,MATCH(LARGE(($B$101:$B$130=AE$133)*1/ROW($A$101:$A$130),ROWS($A$134:$A144)),1/ROW($A$101:$A$130),0),COLUMNS($A$134:$A$134)),"")</f>
        <v/>
      </c>
      <c r="AF144" s="559" t="str">
        <f t="array" ref="AF144">IFERROR(INDEX($A$101:$B$130,MATCH(LARGE(($B$101:$B$130=AF$133)*1/ROW($A$101:$A$130),ROWS($A$134:$A144)),1/ROW($A$101:$A$130),0),COLUMNS($A$134:$A$134)),"")</f>
        <v/>
      </c>
      <c r="AG144" s="569" t="str">
        <f t="array" ref="AG144">IFERROR(INDEX($A$101:$B$130,MATCH(LARGE(($B$101:$B$130=AG$133)*1/ROW($A$101:$A$130),ROWS($A$134:$A144)),1/ROW($A$101:$A$130),0),COLUMNS($A$134:$A$134)),"")</f>
        <v/>
      </c>
      <c r="AH144" s="559" t="str">
        <f t="array" ref="AH144">IFERROR(INDEX($A$101:$F$130,MATCH(LARGE(($D$101:$D$130=AH$133)*1/ROW($A$101:$A$130),ROWS($A$134:$A144)),1/ROW($A$101:$A$130),0),COLUMNS($A$134:$A$134)),"")</f>
        <v/>
      </c>
      <c r="AI144" s="559" t="str">
        <f t="array" ref="AI144">IFERROR(INDEX($A$101:$F$130,MATCH(LARGE(($D$101:$D$130=AI$133)*1/ROW($A$101:$A$130),ROWS($A$134:$A144)),1/ROW($A$101:$A$130),0),COLUMNS($A$134:$A$134)),"")</f>
        <v/>
      </c>
      <c r="AJ144" s="559" t="str">
        <f t="array" ref="AJ144">IFERROR(INDEX($A$101:$F$130,MATCH(LARGE(($D$101:$D$130=AJ$133)*1/ROW($A$101:$A$130),ROWS($A$134:$A144)),1/ROW($A$101:$A$130),0),COLUMNS($A$134:$A$134)),"")</f>
        <v/>
      </c>
      <c r="AK144" s="559" t="str">
        <f t="array" ref="AK144">IFERROR(INDEX($A$101:$F$130,MATCH(LARGE(($E$101:$E$130=AK$133)*1/ROW($A$101:$A$130),ROWS($A$134:$A144)),1/ROW($A$101:$A$130),0),COLUMNS($A$134:$A$134)),"")</f>
        <v/>
      </c>
      <c r="AL144" s="559" t="str">
        <f t="array" ref="AL144">IFERROR(INDEX($A$101:$F$130,MATCH(LARGE(($E$101:$E$130=AL$133)*1/ROW($A$101:$A$130),ROWS($A$134:$A144)),1/ROW($A$101:$A$130),0),COLUMNS($A$134:$A$134)),"")</f>
        <v/>
      </c>
      <c r="AM144" s="559" t="str">
        <f t="array" ref="AM144">IFERROR(INDEX($A$101:$F$130,MATCH(LARGE(($E$101:$E$130=AM$133)*1/ROW($A$101:$A$130),ROWS($A$134:$A144)),1/ROW($A$101:$A$130),0),COLUMNS($A$134:$A$134)),"")</f>
        <v/>
      </c>
      <c r="AN144" s="559" t="str">
        <f t="array" ref="AN144">IFERROR(INDEX($A$101:$F$130,MATCH(LARGE(($F$101:$F$130=AN$133)*1/ROW($A$101:$A$130),ROWS($A$134:$A144)),1/ROW($A$101:$A$130),0),COLUMNS($A$134:$A$134)),"")</f>
        <v/>
      </c>
      <c r="AO144" s="559" t="str">
        <f t="array" ref="AO144">IFERROR(INDEX($A$101:$F$130,MATCH(LARGE(($F$101:$F$130=AO$133)*1/ROW($A$101:$A$130),ROWS($A$134:$A144)),1/ROW($A$101:$A$130),0),COLUMNS($A$134:$A$134)),"")</f>
        <v/>
      </c>
      <c r="AP144" s="559" t="str">
        <f t="array" ref="AP144">IFERROR(INDEX($A$101:$F$130,MATCH(LARGE(($F$101:$F$130=AP$133)*1/ROW($A$101:$A$130),ROWS($A$134:$A144)),1/ROW($A$101:$A$130),0),COLUMNS($A$134:$A$134)),"")</f>
        <v/>
      </c>
      <c r="AQ144" s="559" t="str">
        <f t="array" ref="AQ144">IFERROR(INDEX($A$101:$F$130,MATCH(LARGE(($F$101:$F$130=AQ$133)*1/ROW($A$101:$A$130),ROWS($A$134:$A144)),1/ROW($A$101:$A$130),0),COLUMNS($A$134:$A$134)),"")</f>
        <v/>
      </c>
      <c r="AR144" s="559" t="str">
        <f t="array" ref="AR144">IFERROR(INDEX($A$101:$B$130,MATCH(LARGE(($B$101:$B$130=AR$133)*1/ROW($A$101:$A$130),ROWS($A$134:$A144)),1/ROW($A$101:$A$130),0),COLUMNS($A$134:$A$134)),"")</f>
        <v/>
      </c>
      <c r="AS144" s="559" t="str">
        <f t="shared" si="10"/>
        <v/>
      </c>
      <c r="AT144" s="559" t="str">
        <f t="shared" si="12"/>
        <v/>
      </c>
      <c r="AU144" s="559" t="str">
        <f t="shared" si="11"/>
        <v/>
      </c>
      <c r="BE144" s="544"/>
      <c r="BK144" s="76"/>
      <c r="BM144" s="165"/>
      <c r="DG144" s="75"/>
    </row>
    <row r="145" spans="1:147" hidden="1">
      <c r="A145" s="559" t="str">
        <f t="array" ref="A145">IFERROR(INDEX($A$101:$B$130,MATCH(LARGE(($B$101:$B$130=A$133)*1/ROW($A$101:$A$130),ROWS($A$134:$A145)),1/ROW($A$101:$A$130),0),COLUMNS($A$134:$A$134)),"")</f>
        <v/>
      </c>
      <c r="B145" s="559" t="str">
        <f t="array" ref="B145">IFERROR(INDEX($A$101:$B$130,MATCH(LARGE(($B$101:$B$130=B$133)*1/ROW($A$101:$A$130),ROWS($A$134:$A145)),1/ROW($A$101:$A$130),0),COLUMNS($A$134:$A$134)),"")</f>
        <v/>
      </c>
      <c r="C145" s="558" t="str">
        <f t="array" ref="C145">IFERROR(INDEX($A$101:$B$130,MATCH(LARGE(($B$101:$B$130=C$133)*1/ROW($A$101:$A$130),ROWS($A$134:$A145)),1/ROW($A$101:$A$130),0),COLUMNS($A$134:$A$134)),"")</f>
        <v/>
      </c>
      <c r="D145" s="559" t="str">
        <f t="array" ref="D145">IFERROR(INDEX($A$101:$B$130,MATCH(LARGE(($B$101:$B$130=D$133)*1/ROW($A$101:$A$130),ROWS($A$134:$A145)),1/ROW($A$101:$A$130),0),COLUMNS($A$134:$A$134)),"")</f>
        <v/>
      </c>
      <c r="E145" s="559" t="str">
        <f t="array" ref="E145">IFERROR(INDEX($A$101:$B$130,MATCH(LARGE(($B$101:$B$130=E$133)*1/ROW($A$101:$A$130),ROWS($A$134:$A145)),1/ROW($A$101:$A$130),0),COLUMNS($A$134:$A$134)),"")</f>
        <v/>
      </c>
      <c r="F145" s="559" t="str">
        <f t="array" ref="F145">IFERROR(INDEX($A$101:$B$130,MATCH(LARGE(($B$101:$B$130=F$133)*1/ROW($A$101:$A$130),ROWS($A$134:$A145)),1/ROW($A$101:$A$130),0),COLUMNS($A$134:$A$134)),"")</f>
        <v/>
      </c>
      <c r="G145" s="559" t="str">
        <f t="array" ref="G145">IFERROR(INDEX($A$101:$B$130,MATCH(LARGE(($B$101:$B$130=G$133)*1/ROW($A$101:$A$130),ROWS($A$134:$A145)),1/ROW($A$101:$A$130),0),COLUMNS($A$134:$A$134)),"")</f>
        <v/>
      </c>
      <c r="H145" s="559" t="str">
        <f t="array" ref="H145">IFERROR(INDEX($A$101:$B$130,MATCH(LARGE(($B$101:$B$130=H$133)*1/ROW($A$101:$A$130),ROWS($A$134:$A145)),1/ROW($A$101:$A$130),0),COLUMNS($A$134:$A$134)),"")</f>
        <v/>
      </c>
      <c r="I145" s="559" t="str">
        <f t="array" ref="I145">IFERROR(INDEX($A$101:$B$130,MATCH(LARGE(($B$101:$B$130=I$133)*1/ROW($A$101:$A$130),ROWS($A$134:$A145)),1/ROW($A$101:$A$130),0),COLUMNS($A$134:$A$134)),"")</f>
        <v/>
      </c>
      <c r="J145" s="559" t="str">
        <f t="array" ref="J145">IFERROR(INDEX($A$101:$B$130,MATCH(LARGE(($B$101:$B$130=J$133)*1/ROW($A$101:$A$130),ROWS($A$134:$A145)),1/ROW($A$101:$A$130),0),COLUMNS($A$134:$A$134)),"")</f>
        <v/>
      </c>
      <c r="K145" s="559" t="str">
        <f t="array" ref="K145">IFERROR(INDEX($A$101:$B$130,MATCH(LARGE(($B$101:$B$130=K$133)*1/ROW($A$101:$A$130),ROWS($A$134:$A145)),1/ROW($A$101:$A$130),0),COLUMNS($A$134:$A$134)),"")</f>
        <v/>
      </c>
      <c r="L145" s="559" t="str">
        <f t="array" ref="L145">IFERROR(INDEX($A$101:$B$130,MATCH(LARGE(($B$101:$B$130=L$133)*1/ROW($A$101:$A$130),ROWS($A$134:$A145)),1/ROW($A$101:$A$130),0),COLUMNS($A$134:$A$134)),"")</f>
        <v/>
      </c>
      <c r="M145" s="559" t="str">
        <f t="array" ref="M145">IFERROR(INDEX($A$101:$B$130,MATCH(LARGE(($B$101:$B$130=M$133)*1/ROW($A$101:$A$130),ROWS($A$134:$A145)),1/ROW($A$101:$A$130),0),COLUMNS($A$134:$A$134)),"")</f>
        <v/>
      </c>
      <c r="N145" s="559" t="str">
        <f t="array" ref="N145">IFERROR(INDEX($A$101:$B$130,MATCH(LARGE(($B$101:$B$130=N$133)*1/ROW($A$101:$A$130),ROWS($A$134:$A145)),1/ROW($A$101:$A$130),0),COLUMNS($A$134:$A$134)),"")</f>
        <v/>
      </c>
      <c r="O145" s="559" t="str">
        <f t="array" ref="O145">IFERROR(INDEX($A$101:$B$130,MATCH(LARGE(($B$101:$B$130=O$133)*1/ROW($A$101:$A$130),ROWS($A$134:$A145)),1/ROW($A$101:$A$130),0),COLUMNS($A$134:$A$134)),"")</f>
        <v/>
      </c>
      <c r="P145" s="559" t="str">
        <f t="array" ref="P145">IFERROR(INDEX($A$101:$B$130,MATCH(LARGE(($B$101:$B$130=P$133)*1/ROW($A$101:$A$130),ROWS($A$134:$A145)),1/ROW($A$101:$A$130),0),COLUMNS($A$134:$A$134)),"")</f>
        <v/>
      </c>
      <c r="Q145" s="559" t="str">
        <f t="array" ref="Q145">IFERROR(INDEX($A$101:$B$130,MATCH(LARGE(($B$101:$B$130=Q$133)*1/ROW($A$101:$A$130),ROWS($A$134:$A145)),1/ROW($A$101:$A$130),0),COLUMNS($A$134:$A$134)),"")</f>
        <v/>
      </c>
      <c r="R145" s="559" t="str">
        <f t="array" ref="R145">IFERROR(INDEX($A$101:$B$130,MATCH(LARGE(($B$101:$B$130=R$133)*1/ROW($A$101:$A$130),ROWS($A$134:$A145)),1/ROW($A$101:$A$130),0),COLUMNS($A$134:$A$134)),"")</f>
        <v/>
      </c>
      <c r="S145" s="559" t="str">
        <f t="array" ref="S145">IFERROR(INDEX($A$101:$B$130,MATCH(LARGE(($B$101:$B$130=S$133)*1/ROW($A$101:$A$130),ROWS($A$134:$A145)),1/ROW($A$101:$A$130),0),COLUMNS($A$134:$A$134)),"")</f>
        <v/>
      </c>
      <c r="T145" s="559" t="str">
        <f t="array" ref="T145">IFERROR(INDEX($A$101:$B$130,MATCH(LARGE(($B$101:$B$130=T$133)*1/ROW($A$101:$A$130),ROWS($A$134:$A145)),1/ROW($A$101:$A$130),0),COLUMNS($A$134:$A$134)),"")</f>
        <v/>
      </c>
      <c r="U145" s="559" t="str">
        <f t="array" ref="U145">IFERROR(INDEX($A$101:$B$130,MATCH(LARGE(($B$101:$B$130=U$133)*1/ROW($A$101:$A$130),ROWS($A$134:$A145)),1/ROW($A$101:$A$130),0),COLUMNS($A$134:$A$134)),"")</f>
        <v/>
      </c>
      <c r="V145" s="568" t="str">
        <f t="array" ref="V145">IFERROR(INDEX($A$101:$B$130,MATCH(LARGE(($B$101:$B$130=V$133)*1/ROW($A$101:$A$130),ROWS($A$134:$A145)),1/ROW($A$101:$A$130),0),COLUMNS($A$134:$A$134)),"")</f>
        <v/>
      </c>
      <c r="W145" s="559" t="str">
        <f t="array" ref="W145">IFERROR(INDEX($A$101:$B$130,MATCH(LARGE(($B$101:$B$130=W$133)*1/ROW($A$101:$A$130),ROWS($A$134:$A145)),1/ROW($A$101:$A$130),0),COLUMNS($A$134:$A$134)),"")</f>
        <v/>
      </c>
      <c r="X145" s="559" t="str">
        <f t="array" ref="X145">IFERROR(INDEX($A$101:$B$130,MATCH(LARGE(($B$101:$B$130=X$133)*1/ROW($A$101:$A$130),ROWS($A$134:$A145)),1/ROW($A$101:$A$130),0),COLUMNS($A$134:$A$134)),"")</f>
        <v/>
      </c>
      <c r="Y145" s="559" t="str">
        <f t="array" ref="Y145">IFERROR(INDEX($A$101:$B$130,MATCH(LARGE(($B$101:$B$130=Y$133)*1/ROW($A$101:$A$130),ROWS($A$134:$A145)),1/ROW($A$101:$A$130),0),COLUMNS($A$134:$A$134)),"")</f>
        <v/>
      </c>
      <c r="Z145" s="559" t="str">
        <f t="array" ref="Z145">IFERROR(INDEX($A$101:$B$130,MATCH(LARGE(($B$101:$B$130=Z$133)*1/ROW($A$101:$A$130),ROWS($A$134:$A145)),1/ROW($A$101:$A$130),0),COLUMNS($A$134:$A$134)),"")</f>
        <v/>
      </c>
      <c r="AA145" s="559" t="str">
        <f t="array" ref="AA145">IFERROR(INDEX($A$101:$B$130,MATCH(LARGE(($B$101:$B$130=AA$133)*1/ROW($A$101:$A$130),ROWS($A$134:$A145)),1/ROW($A$101:$A$130),0),COLUMNS($A$134:$A$134)),"")</f>
        <v/>
      </c>
      <c r="AB145" s="559" t="str">
        <f t="array" ref="AB145">IFERROR(INDEX($A$101:$B$130,MATCH(LARGE(($B$101:$B$130=AB$133)*1/ROW($A$101:$A$130),ROWS($A$134:$A145)),1/ROW($A$101:$A$130),0),COLUMNS($A$134:$A$134)),"")</f>
        <v/>
      </c>
      <c r="AC145" s="559" t="str">
        <f t="array" ref="AC145">IFERROR(INDEX($A$101:$B$130,MATCH(LARGE(($B$101:$B$130=AC$133)*1/ROW($A$101:$A$130),ROWS($A$134:$A145)),1/ROW($A$101:$A$130),0),COLUMNS($A$134:$A$134)),"")</f>
        <v/>
      </c>
      <c r="AD145" s="559" t="str">
        <f t="array" ref="AD145">IFERROR(INDEX($A$101:$B$130,MATCH(LARGE(($B$101:$B$130=AD$133)*1/ROW($A$101:$A$130),ROWS($A$134:$A145)),1/ROW($A$101:$A$130),0),COLUMNS($A$134:$A$134)),"")</f>
        <v/>
      </c>
      <c r="AE145" s="559" t="str">
        <f t="array" ref="AE145">IFERROR(INDEX($A$101:$B$130,MATCH(LARGE(($B$101:$B$130=AE$133)*1/ROW($A$101:$A$130),ROWS($A$134:$A145)),1/ROW($A$101:$A$130),0),COLUMNS($A$134:$A$134)),"")</f>
        <v/>
      </c>
      <c r="AF145" s="559" t="str">
        <f t="array" ref="AF145">IFERROR(INDEX($A$101:$B$130,MATCH(LARGE(($B$101:$B$130=AF$133)*1/ROW($A$101:$A$130),ROWS($A$134:$A145)),1/ROW($A$101:$A$130),0),COLUMNS($A$134:$A$134)),"")</f>
        <v/>
      </c>
      <c r="AG145" s="569" t="str">
        <f t="array" ref="AG145">IFERROR(INDEX($A$101:$B$130,MATCH(LARGE(($B$101:$B$130=AG$133)*1/ROW($A$101:$A$130),ROWS($A$134:$A145)),1/ROW($A$101:$A$130),0),COLUMNS($A$134:$A$134)),"")</f>
        <v/>
      </c>
      <c r="AH145" s="559" t="str">
        <f t="array" ref="AH145">IFERROR(INDEX($A$101:$F$130,MATCH(LARGE(($D$101:$D$130=AH$133)*1/ROW($A$101:$A$130),ROWS($A$134:$A145)),1/ROW($A$101:$A$130),0),COLUMNS($A$134:$A$134)),"")</f>
        <v/>
      </c>
      <c r="AI145" s="559" t="str">
        <f t="array" ref="AI145">IFERROR(INDEX($A$101:$F$130,MATCH(LARGE(($D$101:$D$130=AI$133)*1/ROW($A$101:$A$130),ROWS($A$134:$A145)),1/ROW($A$101:$A$130),0),COLUMNS($A$134:$A$134)),"")</f>
        <v/>
      </c>
      <c r="AJ145" s="559" t="str">
        <f t="array" ref="AJ145">IFERROR(INDEX($A$101:$F$130,MATCH(LARGE(($D$101:$D$130=AJ$133)*1/ROW($A$101:$A$130),ROWS($A$134:$A145)),1/ROW($A$101:$A$130),0),COLUMNS($A$134:$A$134)),"")</f>
        <v/>
      </c>
      <c r="AK145" s="559" t="str">
        <f t="array" ref="AK145">IFERROR(INDEX($A$101:$F$130,MATCH(LARGE(($E$101:$E$130=AK$133)*1/ROW($A$101:$A$130),ROWS($A$134:$A145)),1/ROW($A$101:$A$130),0),COLUMNS($A$134:$A$134)),"")</f>
        <v/>
      </c>
      <c r="AL145" s="559" t="str">
        <f t="array" ref="AL145">IFERROR(INDEX($A$101:$F$130,MATCH(LARGE(($E$101:$E$130=AL$133)*1/ROW($A$101:$A$130),ROWS($A$134:$A145)),1/ROW($A$101:$A$130),0),COLUMNS($A$134:$A$134)),"")</f>
        <v/>
      </c>
      <c r="AM145" s="559" t="str">
        <f t="array" ref="AM145">IFERROR(INDEX($A$101:$F$130,MATCH(LARGE(($E$101:$E$130=AM$133)*1/ROW($A$101:$A$130),ROWS($A$134:$A145)),1/ROW($A$101:$A$130),0),COLUMNS($A$134:$A$134)),"")</f>
        <v/>
      </c>
      <c r="AN145" s="559" t="str">
        <f t="array" ref="AN145">IFERROR(INDEX($A$101:$F$130,MATCH(LARGE(($F$101:$F$130=AN$133)*1/ROW($A$101:$A$130),ROWS($A$134:$A145)),1/ROW($A$101:$A$130),0),COLUMNS($A$134:$A$134)),"")</f>
        <v/>
      </c>
      <c r="AO145" s="559" t="str">
        <f t="array" ref="AO145">IFERROR(INDEX($A$101:$F$130,MATCH(LARGE(($F$101:$F$130=AO$133)*1/ROW($A$101:$A$130),ROWS($A$134:$A145)),1/ROW($A$101:$A$130),0),COLUMNS($A$134:$A$134)),"")</f>
        <v/>
      </c>
      <c r="AP145" s="559" t="str">
        <f t="array" ref="AP145">IFERROR(INDEX($A$101:$F$130,MATCH(LARGE(($F$101:$F$130=AP$133)*1/ROW($A$101:$A$130),ROWS($A$134:$A145)),1/ROW($A$101:$A$130),0),COLUMNS($A$134:$A$134)),"")</f>
        <v/>
      </c>
      <c r="AQ145" s="559" t="str">
        <f t="array" ref="AQ145">IFERROR(INDEX($A$101:$F$130,MATCH(LARGE(($F$101:$F$130=AQ$133)*1/ROW($A$101:$A$130),ROWS($A$134:$A145)),1/ROW($A$101:$A$130),0),COLUMNS($A$134:$A$134)),"")</f>
        <v/>
      </c>
      <c r="AR145" s="559" t="str">
        <f t="array" ref="AR145">IFERROR(INDEX($A$101:$B$130,MATCH(LARGE(($B$101:$B$130=AR$133)*1/ROW($A$101:$A$130),ROWS($A$134:$A145)),1/ROW($A$101:$A$130),0),COLUMNS($A$134:$A$134)),"")</f>
        <v/>
      </c>
      <c r="AS145" s="559" t="str">
        <f t="shared" si="10"/>
        <v/>
      </c>
      <c r="AT145" s="559" t="str">
        <f t="shared" si="12"/>
        <v/>
      </c>
      <c r="AU145" s="559" t="str">
        <f t="shared" si="11"/>
        <v/>
      </c>
      <c r="BE145" s="544"/>
      <c r="BK145" s="76"/>
      <c r="BM145" s="165"/>
      <c r="CE145" s="75"/>
      <c r="CF145" s="75"/>
      <c r="CH145" s="75"/>
      <c r="CN145" s="75"/>
      <c r="CO145" s="75"/>
      <c r="CP145" s="75"/>
      <c r="CQ145" s="75"/>
      <c r="CR145" s="75"/>
      <c r="CS145" s="75"/>
      <c r="CT145" s="75"/>
      <c r="CU145" s="75"/>
      <c r="CV145" s="75"/>
      <c r="CW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row>
    <row r="146" spans="1:147" hidden="1">
      <c r="A146" s="559" t="str">
        <f t="array" ref="A146">IFERROR(INDEX($A$101:$B$130,MATCH(LARGE(($B$101:$B$130=A$133)*1/ROW($A$101:$A$130),ROWS($A$134:$A146)),1/ROW($A$101:$A$130),0),COLUMNS($A$134:$A$134)),"")</f>
        <v/>
      </c>
      <c r="B146" s="559" t="str">
        <f t="array" ref="B146">IFERROR(INDEX($A$101:$B$130,MATCH(LARGE(($B$101:$B$130=B$133)*1/ROW($A$101:$A$130),ROWS($A$134:$A146)),1/ROW($A$101:$A$130),0),COLUMNS($A$134:$A$134)),"")</f>
        <v/>
      </c>
      <c r="C146" s="558" t="str">
        <f t="array" ref="C146">IFERROR(INDEX($A$101:$B$130,MATCH(LARGE(($B$101:$B$130=C$133)*1/ROW($A$101:$A$130),ROWS($A$134:$A146)),1/ROW($A$101:$A$130),0),COLUMNS($A$134:$A$134)),"")</f>
        <v/>
      </c>
      <c r="D146" s="559" t="str">
        <f t="array" ref="D146">IFERROR(INDEX($A$101:$B$130,MATCH(LARGE(($B$101:$B$130=D$133)*1/ROW($A$101:$A$130),ROWS($A$134:$A146)),1/ROW($A$101:$A$130),0),COLUMNS($A$134:$A$134)),"")</f>
        <v/>
      </c>
      <c r="E146" s="559" t="str">
        <f t="array" ref="E146">IFERROR(INDEX($A$101:$B$130,MATCH(LARGE(($B$101:$B$130=E$133)*1/ROW($A$101:$A$130),ROWS($A$134:$A146)),1/ROW($A$101:$A$130),0),COLUMNS($A$134:$A$134)),"")</f>
        <v/>
      </c>
      <c r="F146" s="559" t="str">
        <f t="array" ref="F146">IFERROR(INDEX($A$101:$B$130,MATCH(LARGE(($B$101:$B$130=F$133)*1/ROW($A$101:$A$130),ROWS($A$134:$A146)),1/ROW($A$101:$A$130),0),COLUMNS($A$134:$A$134)),"")</f>
        <v/>
      </c>
      <c r="G146" s="559" t="str">
        <f t="array" ref="G146">IFERROR(INDEX($A$101:$B$130,MATCH(LARGE(($B$101:$B$130=G$133)*1/ROW($A$101:$A$130),ROWS($A$134:$A146)),1/ROW($A$101:$A$130),0),COLUMNS($A$134:$A$134)),"")</f>
        <v/>
      </c>
      <c r="H146" s="559" t="str">
        <f t="array" ref="H146">IFERROR(INDEX($A$101:$B$130,MATCH(LARGE(($B$101:$B$130=H$133)*1/ROW($A$101:$A$130),ROWS($A$134:$A146)),1/ROW($A$101:$A$130),0),COLUMNS($A$134:$A$134)),"")</f>
        <v/>
      </c>
      <c r="I146" s="559" t="str">
        <f t="array" ref="I146">IFERROR(INDEX($A$101:$B$130,MATCH(LARGE(($B$101:$B$130=I$133)*1/ROW($A$101:$A$130),ROWS($A$134:$A146)),1/ROW($A$101:$A$130),0),COLUMNS($A$134:$A$134)),"")</f>
        <v/>
      </c>
      <c r="J146" s="559" t="str">
        <f t="array" ref="J146">IFERROR(INDEX($A$101:$B$130,MATCH(LARGE(($B$101:$B$130=J$133)*1/ROW($A$101:$A$130),ROWS($A$134:$A146)),1/ROW($A$101:$A$130),0),COLUMNS($A$134:$A$134)),"")</f>
        <v/>
      </c>
      <c r="K146" s="559" t="str">
        <f t="array" ref="K146">IFERROR(INDEX($A$101:$B$130,MATCH(LARGE(($B$101:$B$130=K$133)*1/ROW($A$101:$A$130),ROWS($A$134:$A146)),1/ROW($A$101:$A$130),0),COLUMNS($A$134:$A$134)),"")</f>
        <v/>
      </c>
      <c r="L146" s="559" t="str">
        <f t="array" ref="L146">IFERROR(INDEX($A$101:$B$130,MATCH(LARGE(($B$101:$B$130=L$133)*1/ROW($A$101:$A$130),ROWS($A$134:$A146)),1/ROW($A$101:$A$130),0),COLUMNS($A$134:$A$134)),"")</f>
        <v/>
      </c>
      <c r="M146" s="559" t="str">
        <f t="array" ref="M146">IFERROR(INDEX($A$101:$B$130,MATCH(LARGE(($B$101:$B$130=M$133)*1/ROW($A$101:$A$130),ROWS($A$134:$A146)),1/ROW($A$101:$A$130),0),COLUMNS($A$134:$A$134)),"")</f>
        <v/>
      </c>
      <c r="N146" s="559" t="str">
        <f t="array" ref="N146">IFERROR(INDEX($A$101:$B$130,MATCH(LARGE(($B$101:$B$130=N$133)*1/ROW($A$101:$A$130),ROWS($A$134:$A146)),1/ROW($A$101:$A$130),0),COLUMNS($A$134:$A$134)),"")</f>
        <v/>
      </c>
      <c r="O146" s="559" t="str">
        <f t="array" ref="O146">IFERROR(INDEX($A$101:$B$130,MATCH(LARGE(($B$101:$B$130=O$133)*1/ROW($A$101:$A$130),ROWS($A$134:$A146)),1/ROW($A$101:$A$130),0),COLUMNS($A$134:$A$134)),"")</f>
        <v/>
      </c>
      <c r="P146" s="559" t="str">
        <f t="array" ref="P146">IFERROR(INDEX($A$101:$B$130,MATCH(LARGE(($B$101:$B$130=P$133)*1/ROW($A$101:$A$130),ROWS($A$134:$A146)),1/ROW($A$101:$A$130),0),COLUMNS($A$134:$A$134)),"")</f>
        <v/>
      </c>
      <c r="Q146" s="559" t="str">
        <f t="array" ref="Q146">IFERROR(INDEX($A$101:$B$130,MATCH(LARGE(($B$101:$B$130=Q$133)*1/ROW($A$101:$A$130),ROWS($A$134:$A146)),1/ROW($A$101:$A$130),0),COLUMNS($A$134:$A$134)),"")</f>
        <v/>
      </c>
      <c r="R146" s="559" t="str">
        <f t="array" ref="R146">IFERROR(INDEX($A$101:$B$130,MATCH(LARGE(($B$101:$B$130=R$133)*1/ROW($A$101:$A$130),ROWS($A$134:$A146)),1/ROW($A$101:$A$130),0),COLUMNS($A$134:$A$134)),"")</f>
        <v/>
      </c>
      <c r="S146" s="559" t="str">
        <f t="array" ref="S146">IFERROR(INDEX($A$101:$B$130,MATCH(LARGE(($B$101:$B$130=S$133)*1/ROW($A$101:$A$130),ROWS($A$134:$A146)),1/ROW($A$101:$A$130),0),COLUMNS($A$134:$A$134)),"")</f>
        <v/>
      </c>
      <c r="T146" s="559" t="str">
        <f t="array" ref="T146">IFERROR(INDEX($A$101:$B$130,MATCH(LARGE(($B$101:$B$130=T$133)*1/ROW($A$101:$A$130),ROWS($A$134:$A146)),1/ROW($A$101:$A$130),0),COLUMNS($A$134:$A$134)),"")</f>
        <v/>
      </c>
      <c r="U146" s="559" t="str">
        <f t="array" ref="U146">IFERROR(INDEX($A$101:$B$130,MATCH(LARGE(($B$101:$B$130=U$133)*1/ROW($A$101:$A$130),ROWS($A$134:$A146)),1/ROW($A$101:$A$130),0),COLUMNS($A$134:$A$134)),"")</f>
        <v/>
      </c>
      <c r="V146" s="568" t="str">
        <f t="array" ref="V146">IFERROR(INDEX($A$101:$B$130,MATCH(LARGE(($B$101:$B$130=V$133)*1/ROW($A$101:$A$130),ROWS($A$134:$A146)),1/ROW($A$101:$A$130),0),COLUMNS($A$134:$A$134)),"")</f>
        <v/>
      </c>
      <c r="W146" s="559" t="str">
        <f t="array" ref="W146">IFERROR(INDEX($A$101:$B$130,MATCH(LARGE(($B$101:$B$130=W$133)*1/ROW($A$101:$A$130),ROWS($A$134:$A146)),1/ROW($A$101:$A$130),0),COLUMNS($A$134:$A$134)),"")</f>
        <v/>
      </c>
      <c r="X146" s="559" t="str">
        <f t="array" ref="X146">IFERROR(INDEX($A$101:$B$130,MATCH(LARGE(($B$101:$B$130=X$133)*1/ROW($A$101:$A$130),ROWS($A$134:$A146)),1/ROW($A$101:$A$130),0),COLUMNS($A$134:$A$134)),"")</f>
        <v/>
      </c>
      <c r="Y146" s="559" t="str">
        <f t="array" ref="Y146">IFERROR(INDEX($A$101:$B$130,MATCH(LARGE(($B$101:$B$130=Y$133)*1/ROW($A$101:$A$130),ROWS($A$134:$A146)),1/ROW($A$101:$A$130),0),COLUMNS($A$134:$A$134)),"")</f>
        <v/>
      </c>
      <c r="Z146" s="559" t="str">
        <f t="array" ref="Z146">IFERROR(INDEX($A$101:$B$130,MATCH(LARGE(($B$101:$B$130=Z$133)*1/ROW($A$101:$A$130),ROWS($A$134:$A146)),1/ROW($A$101:$A$130),0),COLUMNS($A$134:$A$134)),"")</f>
        <v/>
      </c>
      <c r="AA146" s="559" t="str">
        <f t="array" ref="AA146">IFERROR(INDEX($A$101:$B$130,MATCH(LARGE(($B$101:$B$130=AA$133)*1/ROW($A$101:$A$130),ROWS($A$134:$A146)),1/ROW($A$101:$A$130),0),COLUMNS($A$134:$A$134)),"")</f>
        <v/>
      </c>
      <c r="AB146" s="559" t="str">
        <f t="array" ref="AB146">IFERROR(INDEX($A$101:$B$130,MATCH(LARGE(($B$101:$B$130=AB$133)*1/ROW($A$101:$A$130),ROWS($A$134:$A146)),1/ROW($A$101:$A$130),0),COLUMNS($A$134:$A$134)),"")</f>
        <v/>
      </c>
      <c r="AC146" s="559" t="str">
        <f t="array" ref="AC146">IFERROR(INDEX($A$101:$B$130,MATCH(LARGE(($B$101:$B$130=AC$133)*1/ROW($A$101:$A$130),ROWS($A$134:$A146)),1/ROW($A$101:$A$130),0),COLUMNS($A$134:$A$134)),"")</f>
        <v/>
      </c>
      <c r="AD146" s="559" t="str">
        <f t="array" ref="AD146">IFERROR(INDEX($A$101:$B$130,MATCH(LARGE(($B$101:$B$130=AD$133)*1/ROW($A$101:$A$130),ROWS($A$134:$A146)),1/ROW($A$101:$A$130),0),COLUMNS($A$134:$A$134)),"")</f>
        <v/>
      </c>
      <c r="AE146" s="559" t="str">
        <f t="array" ref="AE146">IFERROR(INDEX($A$101:$B$130,MATCH(LARGE(($B$101:$B$130=AE$133)*1/ROW($A$101:$A$130),ROWS($A$134:$A146)),1/ROW($A$101:$A$130),0),COLUMNS($A$134:$A$134)),"")</f>
        <v/>
      </c>
      <c r="AF146" s="559" t="str">
        <f t="array" ref="AF146">IFERROR(INDEX($A$101:$B$130,MATCH(LARGE(($B$101:$B$130=AF$133)*1/ROW($A$101:$A$130),ROWS($A$134:$A146)),1/ROW($A$101:$A$130),0),COLUMNS($A$134:$A$134)),"")</f>
        <v/>
      </c>
      <c r="AG146" s="569" t="str">
        <f t="array" ref="AG146">IFERROR(INDEX($A$101:$B$130,MATCH(LARGE(($B$101:$B$130=AG$133)*1/ROW($A$101:$A$130),ROWS($A$134:$A146)),1/ROW($A$101:$A$130),0),COLUMNS($A$134:$A$134)),"")</f>
        <v/>
      </c>
      <c r="AH146" s="559" t="str">
        <f t="array" ref="AH146">IFERROR(INDEX($A$101:$F$130,MATCH(LARGE(($D$101:$D$130=AH$133)*1/ROW($A$101:$A$130),ROWS($A$134:$A146)),1/ROW($A$101:$A$130),0),COLUMNS($A$134:$A$134)),"")</f>
        <v/>
      </c>
      <c r="AI146" s="559" t="str">
        <f t="array" ref="AI146">IFERROR(INDEX($A$101:$F$130,MATCH(LARGE(($D$101:$D$130=AI$133)*1/ROW($A$101:$A$130),ROWS($A$134:$A146)),1/ROW($A$101:$A$130),0),COLUMNS($A$134:$A$134)),"")</f>
        <v/>
      </c>
      <c r="AJ146" s="559" t="str">
        <f t="array" ref="AJ146">IFERROR(INDEX($A$101:$F$130,MATCH(LARGE(($D$101:$D$130=AJ$133)*1/ROW($A$101:$A$130),ROWS($A$134:$A146)),1/ROW($A$101:$A$130),0),COLUMNS($A$134:$A$134)),"")</f>
        <v/>
      </c>
      <c r="AK146" s="559" t="str">
        <f t="array" ref="AK146">IFERROR(INDEX($A$101:$F$130,MATCH(LARGE(($E$101:$E$130=AK$133)*1/ROW($A$101:$A$130),ROWS($A$134:$A146)),1/ROW($A$101:$A$130),0),COLUMNS($A$134:$A$134)),"")</f>
        <v/>
      </c>
      <c r="AL146" s="559" t="str">
        <f t="array" ref="AL146">IFERROR(INDEX($A$101:$F$130,MATCH(LARGE(($E$101:$E$130=AL$133)*1/ROW($A$101:$A$130),ROWS($A$134:$A146)),1/ROW($A$101:$A$130),0),COLUMNS($A$134:$A$134)),"")</f>
        <v/>
      </c>
      <c r="AM146" s="559" t="str">
        <f t="array" ref="AM146">IFERROR(INDEX($A$101:$F$130,MATCH(LARGE(($E$101:$E$130=AM$133)*1/ROW($A$101:$A$130),ROWS($A$134:$A146)),1/ROW($A$101:$A$130),0),COLUMNS($A$134:$A$134)),"")</f>
        <v/>
      </c>
      <c r="AN146" s="559" t="str">
        <f t="array" ref="AN146">IFERROR(INDEX($A$101:$F$130,MATCH(LARGE(($F$101:$F$130=AN$133)*1/ROW($A$101:$A$130),ROWS($A$134:$A146)),1/ROW($A$101:$A$130),0),COLUMNS($A$134:$A$134)),"")</f>
        <v/>
      </c>
      <c r="AO146" s="559" t="str">
        <f t="array" ref="AO146">IFERROR(INDEX($A$101:$F$130,MATCH(LARGE(($F$101:$F$130=AO$133)*1/ROW($A$101:$A$130),ROWS($A$134:$A146)),1/ROW($A$101:$A$130),0),COLUMNS($A$134:$A$134)),"")</f>
        <v/>
      </c>
      <c r="AP146" s="559" t="str">
        <f t="array" ref="AP146">IFERROR(INDEX($A$101:$F$130,MATCH(LARGE(($F$101:$F$130=AP$133)*1/ROW($A$101:$A$130),ROWS($A$134:$A146)),1/ROW($A$101:$A$130),0),COLUMNS($A$134:$A$134)),"")</f>
        <v/>
      </c>
      <c r="AQ146" s="559" t="str">
        <f t="array" ref="AQ146">IFERROR(INDEX($A$101:$F$130,MATCH(LARGE(($F$101:$F$130=AQ$133)*1/ROW($A$101:$A$130),ROWS($A$134:$A146)),1/ROW($A$101:$A$130),0),COLUMNS($A$134:$A$134)),"")</f>
        <v/>
      </c>
      <c r="AR146" s="559" t="str">
        <f t="array" ref="AR146">IFERROR(INDEX($A$101:$B$130,MATCH(LARGE(($B$101:$B$130=AR$133)*1/ROW($A$101:$A$130),ROWS($A$134:$A146)),1/ROW($A$101:$A$130),0),COLUMNS($A$134:$A$134)),"")</f>
        <v/>
      </c>
      <c r="AS146" s="559" t="str">
        <f t="shared" si="10"/>
        <v/>
      </c>
      <c r="AT146" s="559" t="str">
        <f t="shared" si="12"/>
        <v/>
      </c>
      <c r="AU146" s="559" t="str">
        <f t="shared" si="11"/>
        <v/>
      </c>
      <c r="BE146" s="544"/>
      <c r="BK146" s="76"/>
      <c r="BM146" s="165"/>
      <c r="CI146" s="75"/>
      <c r="CJ146" s="75"/>
      <c r="CK146" s="75"/>
      <c r="CL146" s="75"/>
      <c r="CM146" s="75"/>
      <c r="CX146" s="75"/>
      <c r="DH146" s="75"/>
      <c r="DI146" s="75"/>
      <c r="DJ146" s="75"/>
    </row>
    <row r="147" spans="1:147" s="75" customFormat="1" hidden="1">
      <c r="A147" s="559" t="str">
        <f t="array" ref="A147">IFERROR(INDEX($A$101:$B$130,MATCH(LARGE(($B$101:$B$130=A$133)*1/ROW($A$101:$A$130),ROWS($A$134:$A147)),1/ROW($A$101:$A$130),0),COLUMNS($A$134:$A$134)),"")</f>
        <v/>
      </c>
      <c r="B147" s="559" t="str">
        <f t="array" ref="B147">IFERROR(INDEX($A$101:$B$130,MATCH(LARGE(($B$101:$B$130=B$133)*1/ROW($A$101:$A$130),ROWS($A$134:$A147)),1/ROW($A$101:$A$130),0),COLUMNS($A$134:$A$134)),"")</f>
        <v/>
      </c>
      <c r="C147" s="558" t="str">
        <f t="array" ref="C147">IFERROR(INDEX($A$101:$B$130,MATCH(LARGE(($B$101:$B$130=C$133)*1/ROW($A$101:$A$130),ROWS($A$134:$A147)),1/ROW($A$101:$A$130),0),COLUMNS($A$134:$A$134)),"")</f>
        <v/>
      </c>
      <c r="D147" s="559" t="str">
        <f t="array" ref="D147">IFERROR(INDEX($A$101:$B$130,MATCH(LARGE(($B$101:$B$130=D$133)*1/ROW($A$101:$A$130),ROWS($A$134:$A147)),1/ROW($A$101:$A$130),0),COLUMNS($A$134:$A$134)),"")</f>
        <v/>
      </c>
      <c r="E147" s="559" t="str">
        <f t="array" ref="E147">IFERROR(INDEX($A$101:$B$130,MATCH(LARGE(($B$101:$B$130=E$133)*1/ROW($A$101:$A$130),ROWS($A$134:$A147)),1/ROW($A$101:$A$130),0),COLUMNS($A$134:$A$134)),"")</f>
        <v/>
      </c>
      <c r="F147" s="559" t="str">
        <f t="array" ref="F147">IFERROR(INDEX($A$101:$B$130,MATCH(LARGE(($B$101:$B$130=F$133)*1/ROW($A$101:$A$130),ROWS($A$134:$A147)),1/ROW($A$101:$A$130),0),COLUMNS($A$134:$A$134)),"")</f>
        <v/>
      </c>
      <c r="G147" s="559" t="str">
        <f t="array" ref="G147">IFERROR(INDEX($A$101:$B$130,MATCH(LARGE(($B$101:$B$130=G$133)*1/ROW($A$101:$A$130),ROWS($A$134:$A147)),1/ROW($A$101:$A$130),0),COLUMNS($A$134:$A$134)),"")</f>
        <v/>
      </c>
      <c r="H147" s="559" t="str">
        <f t="array" ref="H147">IFERROR(INDEX($A$101:$B$130,MATCH(LARGE(($B$101:$B$130=H$133)*1/ROW($A$101:$A$130),ROWS($A$134:$A147)),1/ROW($A$101:$A$130),0),COLUMNS($A$134:$A$134)),"")</f>
        <v/>
      </c>
      <c r="I147" s="559" t="str">
        <f t="array" ref="I147">IFERROR(INDEX($A$101:$B$130,MATCH(LARGE(($B$101:$B$130=I$133)*1/ROW($A$101:$A$130),ROWS($A$134:$A147)),1/ROW($A$101:$A$130),0),COLUMNS($A$134:$A$134)),"")</f>
        <v/>
      </c>
      <c r="J147" s="559" t="str">
        <f t="array" ref="J147">IFERROR(INDEX($A$101:$B$130,MATCH(LARGE(($B$101:$B$130=J$133)*1/ROW($A$101:$A$130),ROWS($A$134:$A147)),1/ROW($A$101:$A$130),0),COLUMNS($A$134:$A$134)),"")</f>
        <v/>
      </c>
      <c r="K147" s="559" t="str">
        <f t="array" ref="K147">IFERROR(INDEX($A$101:$B$130,MATCH(LARGE(($B$101:$B$130=K$133)*1/ROW($A$101:$A$130),ROWS($A$134:$A147)),1/ROW($A$101:$A$130),0),COLUMNS($A$134:$A$134)),"")</f>
        <v/>
      </c>
      <c r="L147" s="559" t="str">
        <f t="array" ref="L147">IFERROR(INDEX($A$101:$B$130,MATCH(LARGE(($B$101:$B$130=L$133)*1/ROW($A$101:$A$130),ROWS($A$134:$A147)),1/ROW($A$101:$A$130),0),COLUMNS($A$134:$A$134)),"")</f>
        <v/>
      </c>
      <c r="M147" s="559" t="str">
        <f t="array" ref="M147">IFERROR(INDEX($A$101:$B$130,MATCH(LARGE(($B$101:$B$130=M$133)*1/ROW($A$101:$A$130),ROWS($A$134:$A147)),1/ROW($A$101:$A$130),0),COLUMNS($A$134:$A$134)),"")</f>
        <v/>
      </c>
      <c r="N147" s="559" t="str">
        <f t="array" ref="N147">IFERROR(INDEX($A$101:$B$130,MATCH(LARGE(($B$101:$B$130=N$133)*1/ROW($A$101:$A$130),ROWS($A$134:$A147)),1/ROW($A$101:$A$130),0),COLUMNS($A$134:$A$134)),"")</f>
        <v/>
      </c>
      <c r="O147" s="559" t="str">
        <f t="array" ref="O147">IFERROR(INDEX($A$101:$B$130,MATCH(LARGE(($B$101:$B$130=O$133)*1/ROW($A$101:$A$130),ROWS($A$134:$A147)),1/ROW($A$101:$A$130),0),COLUMNS($A$134:$A$134)),"")</f>
        <v/>
      </c>
      <c r="P147" s="559" t="str">
        <f t="array" ref="P147">IFERROR(INDEX($A$101:$B$130,MATCH(LARGE(($B$101:$B$130=P$133)*1/ROW($A$101:$A$130),ROWS($A$134:$A147)),1/ROW($A$101:$A$130),0),COLUMNS($A$134:$A$134)),"")</f>
        <v/>
      </c>
      <c r="Q147" s="559" t="str">
        <f t="array" ref="Q147">IFERROR(INDEX($A$101:$B$130,MATCH(LARGE(($B$101:$B$130=Q$133)*1/ROW($A$101:$A$130),ROWS($A$134:$A147)),1/ROW($A$101:$A$130),0),COLUMNS($A$134:$A$134)),"")</f>
        <v/>
      </c>
      <c r="R147" s="559" t="str">
        <f t="array" ref="R147">IFERROR(INDEX($A$101:$B$130,MATCH(LARGE(($B$101:$B$130=R$133)*1/ROW($A$101:$A$130),ROWS($A$134:$A147)),1/ROW($A$101:$A$130),0),COLUMNS($A$134:$A$134)),"")</f>
        <v/>
      </c>
      <c r="S147" s="559" t="str">
        <f t="array" ref="S147">IFERROR(INDEX($A$101:$B$130,MATCH(LARGE(($B$101:$B$130=S$133)*1/ROW($A$101:$A$130),ROWS($A$134:$A147)),1/ROW($A$101:$A$130),0),COLUMNS($A$134:$A$134)),"")</f>
        <v/>
      </c>
      <c r="T147" s="559" t="str">
        <f t="array" ref="T147">IFERROR(INDEX($A$101:$B$130,MATCH(LARGE(($B$101:$B$130=T$133)*1/ROW($A$101:$A$130),ROWS($A$134:$A147)),1/ROW($A$101:$A$130),0),COLUMNS($A$134:$A$134)),"")</f>
        <v/>
      </c>
      <c r="U147" s="559" t="str">
        <f t="array" ref="U147">IFERROR(INDEX($A$101:$B$130,MATCH(LARGE(($B$101:$B$130=U$133)*1/ROW($A$101:$A$130),ROWS($A$134:$A147)),1/ROW($A$101:$A$130),0),COLUMNS($A$134:$A$134)),"")</f>
        <v/>
      </c>
      <c r="V147" s="568" t="str">
        <f t="array" ref="V147">IFERROR(INDEX($A$101:$B$130,MATCH(LARGE(($B$101:$B$130=V$133)*1/ROW($A$101:$A$130),ROWS($A$134:$A147)),1/ROW($A$101:$A$130),0),COLUMNS($A$134:$A$134)),"")</f>
        <v/>
      </c>
      <c r="W147" s="559" t="str">
        <f t="array" ref="W147">IFERROR(INDEX($A$101:$B$130,MATCH(LARGE(($B$101:$B$130=W$133)*1/ROW($A$101:$A$130),ROWS($A$134:$A147)),1/ROW($A$101:$A$130),0),COLUMNS($A$134:$A$134)),"")</f>
        <v/>
      </c>
      <c r="X147" s="559" t="str">
        <f t="array" ref="X147">IFERROR(INDEX($A$101:$B$130,MATCH(LARGE(($B$101:$B$130=X$133)*1/ROW($A$101:$A$130),ROWS($A$134:$A147)),1/ROW($A$101:$A$130),0),COLUMNS($A$134:$A$134)),"")</f>
        <v/>
      </c>
      <c r="Y147" s="559" t="str">
        <f t="array" ref="Y147">IFERROR(INDEX($A$101:$B$130,MATCH(LARGE(($B$101:$B$130=Y$133)*1/ROW($A$101:$A$130),ROWS($A$134:$A147)),1/ROW($A$101:$A$130),0),COLUMNS($A$134:$A$134)),"")</f>
        <v/>
      </c>
      <c r="Z147" s="559" t="str">
        <f t="array" ref="Z147">IFERROR(INDEX($A$101:$B$130,MATCH(LARGE(($B$101:$B$130=Z$133)*1/ROW($A$101:$A$130),ROWS($A$134:$A147)),1/ROW($A$101:$A$130),0),COLUMNS($A$134:$A$134)),"")</f>
        <v/>
      </c>
      <c r="AA147" s="559" t="str">
        <f t="array" ref="AA147">IFERROR(INDEX($A$101:$B$130,MATCH(LARGE(($B$101:$B$130=AA$133)*1/ROW($A$101:$A$130),ROWS($A$134:$A147)),1/ROW($A$101:$A$130),0),COLUMNS($A$134:$A$134)),"")</f>
        <v/>
      </c>
      <c r="AB147" s="559" t="str">
        <f t="array" ref="AB147">IFERROR(INDEX($A$101:$B$130,MATCH(LARGE(($B$101:$B$130=AB$133)*1/ROW($A$101:$A$130),ROWS($A$134:$A147)),1/ROW($A$101:$A$130),0),COLUMNS($A$134:$A$134)),"")</f>
        <v/>
      </c>
      <c r="AC147" s="559" t="str">
        <f t="array" ref="AC147">IFERROR(INDEX($A$101:$B$130,MATCH(LARGE(($B$101:$B$130=AC$133)*1/ROW($A$101:$A$130),ROWS($A$134:$A147)),1/ROW($A$101:$A$130),0),COLUMNS($A$134:$A$134)),"")</f>
        <v/>
      </c>
      <c r="AD147" s="559" t="str">
        <f t="array" ref="AD147">IFERROR(INDEX($A$101:$B$130,MATCH(LARGE(($B$101:$B$130=AD$133)*1/ROW($A$101:$A$130),ROWS($A$134:$A147)),1/ROW($A$101:$A$130),0),COLUMNS($A$134:$A$134)),"")</f>
        <v/>
      </c>
      <c r="AE147" s="559" t="str">
        <f t="array" ref="AE147">IFERROR(INDEX($A$101:$B$130,MATCH(LARGE(($B$101:$B$130=AE$133)*1/ROW($A$101:$A$130),ROWS($A$134:$A147)),1/ROW($A$101:$A$130),0),COLUMNS($A$134:$A$134)),"")</f>
        <v/>
      </c>
      <c r="AF147" s="559" t="str">
        <f t="array" ref="AF147">IFERROR(INDEX($A$101:$B$130,MATCH(LARGE(($B$101:$B$130=AF$133)*1/ROW($A$101:$A$130),ROWS($A$134:$A147)),1/ROW($A$101:$A$130),0),COLUMNS($A$134:$A$134)),"")</f>
        <v/>
      </c>
      <c r="AG147" s="569" t="str">
        <f t="array" ref="AG147">IFERROR(INDEX($A$101:$B$130,MATCH(LARGE(($B$101:$B$130=AG$133)*1/ROW($A$101:$A$130),ROWS($A$134:$A147)),1/ROW($A$101:$A$130),0),COLUMNS($A$134:$A$134)),"")</f>
        <v/>
      </c>
      <c r="AH147" s="559" t="str">
        <f t="array" ref="AH147">IFERROR(INDEX($A$101:$F$130,MATCH(LARGE(($D$101:$D$130=AH$133)*1/ROW($A$101:$A$130),ROWS($A$134:$A147)),1/ROW($A$101:$A$130),0),COLUMNS($A$134:$A$134)),"")</f>
        <v/>
      </c>
      <c r="AI147" s="559" t="str">
        <f t="array" ref="AI147">IFERROR(INDEX($A$101:$F$130,MATCH(LARGE(($D$101:$D$130=AI$133)*1/ROW($A$101:$A$130),ROWS($A$134:$A147)),1/ROW($A$101:$A$130),0),COLUMNS($A$134:$A$134)),"")</f>
        <v/>
      </c>
      <c r="AJ147" s="559" t="str">
        <f t="array" ref="AJ147">IFERROR(INDEX($A$101:$F$130,MATCH(LARGE(($D$101:$D$130=AJ$133)*1/ROW($A$101:$A$130),ROWS($A$134:$A147)),1/ROW($A$101:$A$130),0),COLUMNS($A$134:$A$134)),"")</f>
        <v/>
      </c>
      <c r="AK147" s="559" t="str">
        <f t="array" ref="AK147">IFERROR(INDEX($A$101:$F$130,MATCH(LARGE(($E$101:$E$130=AK$133)*1/ROW($A$101:$A$130),ROWS($A$134:$A147)),1/ROW($A$101:$A$130),0),COLUMNS($A$134:$A$134)),"")</f>
        <v/>
      </c>
      <c r="AL147" s="559" t="str">
        <f t="array" ref="AL147">IFERROR(INDEX($A$101:$F$130,MATCH(LARGE(($E$101:$E$130=AL$133)*1/ROW($A$101:$A$130),ROWS($A$134:$A147)),1/ROW($A$101:$A$130),0),COLUMNS($A$134:$A$134)),"")</f>
        <v/>
      </c>
      <c r="AM147" s="559" t="str">
        <f t="array" ref="AM147">IFERROR(INDEX($A$101:$F$130,MATCH(LARGE(($E$101:$E$130=AM$133)*1/ROW($A$101:$A$130),ROWS($A$134:$A147)),1/ROW($A$101:$A$130),0),COLUMNS($A$134:$A$134)),"")</f>
        <v/>
      </c>
      <c r="AN147" s="559" t="str">
        <f t="array" ref="AN147">IFERROR(INDEX($A$101:$F$130,MATCH(LARGE(($F$101:$F$130=AN$133)*1/ROW($A$101:$A$130),ROWS($A$134:$A147)),1/ROW($A$101:$A$130),0),COLUMNS($A$134:$A$134)),"")</f>
        <v/>
      </c>
      <c r="AO147" s="559" t="str">
        <f t="array" ref="AO147">IFERROR(INDEX($A$101:$F$130,MATCH(LARGE(($F$101:$F$130=AO$133)*1/ROW($A$101:$A$130),ROWS($A$134:$A147)),1/ROW($A$101:$A$130),0),COLUMNS($A$134:$A$134)),"")</f>
        <v/>
      </c>
      <c r="AP147" s="559" t="str">
        <f t="array" ref="AP147">IFERROR(INDEX($A$101:$F$130,MATCH(LARGE(($F$101:$F$130=AP$133)*1/ROW($A$101:$A$130),ROWS($A$134:$A147)),1/ROW($A$101:$A$130),0),COLUMNS($A$134:$A$134)),"")</f>
        <v/>
      </c>
      <c r="AQ147" s="559" t="str">
        <f t="array" ref="AQ147">IFERROR(INDEX($A$101:$F$130,MATCH(LARGE(($F$101:$F$130=AQ$133)*1/ROW($A$101:$A$130),ROWS($A$134:$A147)),1/ROW($A$101:$A$130),0),COLUMNS($A$134:$A$134)),"")</f>
        <v/>
      </c>
      <c r="AR147" s="559" t="str">
        <f t="array" ref="AR147">IFERROR(INDEX($A$101:$B$130,MATCH(LARGE(($B$101:$B$130=AR$133)*1/ROW($A$101:$A$130),ROWS($A$134:$A147)),1/ROW($A$101:$A$130),0),COLUMNS($A$134:$A$134)),"")</f>
        <v/>
      </c>
      <c r="AS147" s="559" t="str">
        <f t="shared" si="10"/>
        <v/>
      </c>
      <c r="AT147" s="559" t="str">
        <f t="shared" si="12"/>
        <v/>
      </c>
      <c r="AU147" s="559" t="str">
        <f t="shared" si="11"/>
        <v/>
      </c>
      <c r="AW147" s="76"/>
      <c r="AY147" s="76"/>
      <c r="AZ147" s="76"/>
      <c r="BA147" s="76"/>
      <c r="BB147" s="76"/>
      <c r="BC147" s="76"/>
      <c r="BD147" s="76"/>
      <c r="BE147" s="544"/>
      <c r="BF147" s="76"/>
      <c r="BG147" s="76"/>
      <c r="BH147" s="76"/>
      <c r="BI147" s="76"/>
      <c r="BJ147" s="76"/>
      <c r="BK147" s="76"/>
      <c r="BL147" s="76"/>
      <c r="BM147" s="165"/>
      <c r="BN147" s="76"/>
      <c r="BO147" s="76"/>
      <c r="BP147" s="76"/>
      <c r="BQ147" s="76"/>
      <c r="BR147" s="76"/>
      <c r="BS147" s="76"/>
      <c r="BT147" s="76"/>
      <c r="BV147" s="76"/>
      <c r="BW147" s="76"/>
      <c r="BX147" s="76"/>
      <c r="BY147" s="76"/>
      <c r="BZ147" s="76"/>
      <c r="CD147" s="76"/>
      <c r="CE147" s="76"/>
      <c r="CF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row>
    <row r="148" spans="1:147" hidden="1">
      <c r="A148" s="559" t="str">
        <f t="array" ref="A148">IFERROR(INDEX($A$101:$B$130,MATCH(LARGE(($B$101:$B$130=A$133)*1/ROW($A$101:$A$130),ROWS($A$134:$A148)),1/ROW($A$101:$A$130),0),COLUMNS($A$134:$A$134)),"")</f>
        <v/>
      </c>
      <c r="B148" s="559" t="str">
        <f t="array" ref="B148">IFERROR(INDEX($A$101:$B$130,MATCH(LARGE(($B$101:$B$130=B$133)*1/ROW($A$101:$A$130),ROWS($A$134:$A148)),1/ROW($A$101:$A$130),0),COLUMNS($A$134:$A$134)),"")</f>
        <v/>
      </c>
      <c r="C148" s="558" t="str">
        <f t="array" ref="C148">IFERROR(INDEX($A$101:$B$130,MATCH(LARGE(($B$101:$B$130=C$133)*1/ROW($A$101:$A$130),ROWS($A$134:$A148)),1/ROW($A$101:$A$130),0),COLUMNS($A$134:$A$134)),"")</f>
        <v/>
      </c>
      <c r="D148" s="559" t="str">
        <f t="array" ref="D148">IFERROR(INDEX($A$101:$B$130,MATCH(LARGE(($B$101:$B$130=D$133)*1/ROW($A$101:$A$130),ROWS($A$134:$A148)),1/ROW($A$101:$A$130),0),COLUMNS($A$134:$A$134)),"")</f>
        <v/>
      </c>
      <c r="E148" s="559" t="str">
        <f t="array" ref="E148">IFERROR(INDEX($A$101:$B$130,MATCH(LARGE(($B$101:$B$130=E$133)*1/ROW($A$101:$A$130),ROWS($A$134:$A148)),1/ROW($A$101:$A$130),0),COLUMNS($A$134:$A$134)),"")</f>
        <v/>
      </c>
      <c r="F148" s="559" t="str">
        <f t="array" ref="F148">IFERROR(INDEX($A$101:$B$130,MATCH(LARGE(($B$101:$B$130=F$133)*1/ROW($A$101:$A$130),ROWS($A$134:$A148)),1/ROW($A$101:$A$130),0),COLUMNS($A$134:$A$134)),"")</f>
        <v/>
      </c>
      <c r="G148" s="559" t="str">
        <f t="array" ref="G148">IFERROR(INDEX($A$101:$B$130,MATCH(LARGE(($B$101:$B$130=G$133)*1/ROW($A$101:$A$130),ROWS($A$134:$A148)),1/ROW($A$101:$A$130),0),COLUMNS($A$134:$A$134)),"")</f>
        <v/>
      </c>
      <c r="H148" s="559" t="str">
        <f t="array" ref="H148">IFERROR(INDEX($A$101:$B$130,MATCH(LARGE(($B$101:$B$130=H$133)*1/ROW($A$101:$A$130),ROWS($A$134:$A148)),1/ROW($A$101:$A$130),0),COLUMNS($A$134:$A$134)),"")</f>
        <v/>
      </c>
      <c r="I148" s="559" t="str">
        <f t="array" ref="I148">IFERROR(INDEX($A$101:$B$130,MATCH(LARGE(($B$101:$B$130=I$133)*1/ROW($A$101:$A$130),ROWS($A$134:$A148)),1/ROW($A$101:$A$130),0),COLUMNS($A$134:$A$134)),"")</f>
        <v/>
      </c>
      <c r="J148" s="559" t="str">
        <f t="array" ref="J148">IFERROR(INDEX($A$101:$B$130,MATCH(LARGE(($B$101:$B$130=J$133)*1/ROW($A$101:$A$130),ROWS($A$134:$A148)),1/ROW($A$101:$A$130),0),COLUMNS($A$134:$A$134)),"")</f>
        <v/>
      </c>
      <c r="K148" s="559" t="str">
        <f t="array" ref="K148">IFERROR(INDEX($A$101:$B$130,MATCH(LARGE(($B$101:$B$130=K$133)*1/ROW($A$101:$A$130),ROWS($A$134:$A148)),1/ROW($A$101:$A$130),0),COLUMNS($A$134:$A$134)),"")</f>
        <v/>
      </c>
      <c r="L148" s="559" t="str">
        <f t="array" ref="L148">IFERROR(INDEX($A$101:$B$130,MATCH(LARGE(($B$101:$B$130=L$133)*1/ROW($A$101:$A$130),ROWS($A$134:$A148)),1/ROW($A$101:$A$130),0),COLUMNS($A$134:$A$134)),"")</f>
        <v/>
      </c>
      <c r="M148" s="559" t="str">
        <f t="array" ref="M148">IFERROR(INDEX($A$101:$B$130,MATCH(LARGE(($B$101:$B$130=M$133)*1/ROW($A$101:$A$130),ROWS($A$134:$A148)),1/ROW($A$101:$A$130),0),COLUMNS($A$134:$A$134)),"")</f>
        <v/>
      </c>
      <c r="N148" s="559" t="str">
        <f t="array" ref="N148">IFERROR(INDEX($A$101:$B$130,MATCH(LARGE(($B$101:$B$130=N$133)*1/ROW($A$101:$A$130),ROWS($A$134:$A148)),1/ROW($A$101:$A$130),0),COLUMNS($A$134:$A$134)),"")</f>
        <v/>
      </c>
      <c r="O148" s="559" t="str">
        <f t="array" ref="O148">IFERROR(INDEX($A$101:$B$130,MATCH(LARGE(($B$101:$B$130=O$133)*1/ROW($A$101:$A$130),ROWS($A$134:$A148)),1/ROW($A$101:$A$130),0),COLUMNS($A$134:$A$134)),"")</f>
        <v/>
      </c>
      <c r="P148" s="559" t="str">
        <f t="array" ref="P148">IFERROR(INDEX($A$101:$B$130,MATCH(LARGE(($B$101:$B$130=P$133)*1/ROW($A$101:$A$130),ROWS($A$134:$A148)),1/ROW($A$101:$A$130),0),COLUMNS($A$134:$A$134)),"")</f>
        <v/>
      </c>
      <c r="Q148" s="559" t="str">
        <f t="array" ref="Q148">IFERROR(INDEX($A$101:$B$130,MATCH(LARGE(($B$101:$B$130=Q$133)*1/ROW($A$101:$A$130),ROWS($A$134:$A148)),1/ROW($A$101:$A$130),0),COLUMNS($A$134:$A$134)),"")</f>
        <v/>
      </c>
      <c r="R148" s="559" t="str">
        <f t="array" ref="R148">IFERROR(INDEX($A$101:$B$130,MATCH(LARGE(($B$101:$B$130=R$133)*1/ROW($A$101:$A$130),ROWS($A$134:$A148)),1/ROW($A$101:$A$130),0),COLUMNS($A$134:$A$134)),"")</f>
        <v/>
      </c>
      <c r="S148" s="559" t="str">
        <f t="array" ref="S148">IFERROR(INDEX($A$101:$B$130,MATCH(LARGE(($B$101:$B$130=S$133)*1/ROW($A$101:$A$130),ROWS($A$134:$A148)),1/ROW($A$101:$A$130),0),COLUMNS($A$134:$A$134)),"")</f>
        <v/>
      </c>
      <c r="T148" s="559" t="str">
        <f t="array" ref="T148">IFERROR(INDEX($A$101:$B$130,MATCH(LARGE(($B$101:$B$130=T$133)*1/ROW($A$101:$A$130),ROWS($A$134:$A148)),1/ROW($A$101:$A$130),0),COLUMNS($A$134:$A$134)),"")</f>
        <v/>
      </c>
      <c r="U148" s="559" t="str">
        <f t="array" ref="U148">IFERROR(INDEX($A$101:$B$130,MATCH(LARGE(($B$101:$B$130=U$133)*1/ROW($A$101:$A$130),ROWS($A$134:$A148)),1/ROW($A$101:$A$130),0),COLUMNS($A$134:$A$134)),"")</f>
        <v/>
      </c>
      <c r="V148" s="568" t="str">
        <f t="array" ref="V148">IFERROR(INDEX($A$101:$B$130,MATCH(LARGE(($B$101:$B$130=V$133)*1/ROW($A$101:$A$130),ROWS($A$134:$A148)),1/ROW($A$101:$A$130),0),COLUMNS($A$134:$A$134)),"")</f>
        <v/>
      </c>
      <c r="W148" s="559" t="str">
        <f t="array" ref="W148">IFERROR(INDEX($A$101:$B$130,MATCH(LARGE(($B$101:$B$130=W$133)*1/ROW($A$101:$A$130),ROWS($A$134:$A148)),1/ROW($A$101:$A$130),0),COLUMNS($A$134:$A$134)),"")</f>
        <v/>
      </c>
      <c r="X148" s="559" t="str">
        <f t="array" ref="X148">IFERROR(INDEX($A$101:$B$130,MATCH(LARGE(($B$101:$B$130=X$133)*1/ROW($A$101:$A$130),ROWS($A$134:$A148)),1/ROW($A$101:$A$130),0),COLUMNS($A$134:$A$134)),"")</f>
        <v/>
      </c>
      <c r="Y148" s="559" t="str">
        <f t="array" ref="Y148">IFERROR(INDEX($A$101:$B$130,MATCH(LARGE(($B$101:$B$130=Y$133)*1/ROW($A$101:$A$130),ROWS($A$134:$A148)),1/ROW($A$101:$A$130),0),COLUMNS($A$134:$A$134)),"")</f>
        <v/>
      </c>
      <c r="Z148" s="559" t="str">
        <f t="array" ref="Z148">IFERROR(INDEX($A$101:$B$130,MATCH(LARGE(($B$101:$B$130=Z$133)*1/ROW($A$101:$A$130),ROWS($A$134:$A148)),1/ROW($A$101:$A$130),0),COLUMNS($A$134:$A$134)),"")</f>
        <v/>
      </c>
      <c r="AA148" s="559" t="str">
        <f t="array" ref="AA148">IFERROR(INDEX($A$101:$B$130,MATCH(LARGE(($B$101:$B$130=AA$133)*1/ROW($A$101:$A$130),ROWS($A$134:$A148)),1/ROW($A$101:$A$130),0),COLUMNS($A$134:$A$134)),"")</f>
        <v/>
      </c>
      <c r="AB148" s="559" t="str">
        <f t="array" ref="AB148">IFERROR(INDEX($A$101:$B$130,MATCH(LARGE(($B$101:$B$130=AB$133)*1/ROW($A$101:$A$130),ROWS($A$134:$A148)),1/ROW($A$101:$A$130),0),COLUMNS($A$134:$A$134)),"")</f>
        <v/>
      </c>
      <c r="AC148" s="559" t="str">
        <f t="array" ref="AC148">IFERROR(INDEX($A$101:$B$130,MATCH(LARGE(($B$101:$B$130=AC$133)*1/ROW($A$101:$A$130),ROWS($A$134:$A148)),1/ROW($A$101:$A$130),0),COLUMNS($A$134:$A$134)),"")</f>
        <v/>
      </c>
      <c r="AD148" s="559" t="str">
        <f t="array" ref="AD148">IFERROR(INDEX($A$101:$B$130,MATCH(LARGE(($B$101:$B$130=AD$133)*1/ROW($A$101:$A$130),ROWS($A$134:$A148)),1/ROW($A$101:$A$130),0),COLUMNS($A$134:$A$134)),"")</f>
        <v/>
      </c>
      <c r="AE148" s="559" t="str">
        <f t="array" ref="AE148">IFERROR(INDEX($A$101:$B$130,MATCH(LARGE(($B$101:$B$130=AE$133)*1/ROW($A$101:$A$130),ROWS($A$134:$A148)),1/ROW($A$101:$A$130),0),COLUMNS($A$134:$A$134)),"")</f>
        <v/>
      </c>
      <c r="AF148" s="559" t="str">
        <f t="array" ref="AF148">IFERROR(INDEX($A$101:$B$130,MATCH(LARGE(($B$101:$B$130=AF$133)*1/ROW($A$101:$A$130),ROWS($A$134:$A148)),1/ROW($A$101:$A$130),0),COLUMNS($A$134:$A$134)),"")</f>
        <v/>
      </c>
      <c r="AG148" s="569" t="str">
        <f t="array" ref="AG148">IFERROR(INDEX($A$101:$B$130,MATCH(LARGE(($B$101:$B$130=AG$133)*1/ROW($A$101:$A$130),ROWS($A$134:$A148)),1/ROW($A$101:$A$130),0),COLUMNS($A$134:$A$134)),"")</f>
        <v/>
      </c>
      <c r="AH148" s="559" t="str">
        <f t="array" ref="AH148">IFERROR(INDEX($A$101:$F$130,MATCH(LARGE(($D$101:$D$130=AH$133)*1/ROW($A$101:$A$130),ROWS($A$134:$A148)),1/ROW($A$101:$A$130),0),COLUMNS($A$134:$A$134)),"")</f>
        <v/>
      </c>
      <c r="AI148" s="559" t="str">
        <f t="array" ref="AI148">IFERROR(INDEX($A$101:$F$130,MATCH(LARGE(($D$101:$D$130=AI$133)*1/ROW($A$101:$A$130),ROWS($A$134:$A148)),1/ROW($A$101:$A$130),0),COLUMNS($A$134:$A$134)),"")</f>
        <v/>
      </c>
      <c r="AJ148" s="559" t="str">
        <f t="array" ref="AJ148">IFERROR(INDEX($A$101:$F$130,MATCH(LARGE(($D$101:$D$130=AJ$133)*1/ROW($A$101:$A$130),ROWS($A$134:$A148)),1/ROW($A$101:$A$130),0),COLUMNS($A$134:$A$134)),"")</f>
        <v/>
      </c>
      <c r="AK148" s="559" t="str">
        <f t="array" ref="AK148">IFERROR(INDEX($A$101:$F$130,MATCH(LARGE(($E$101:$E$130=AK$133)*1/ROW($A$101:$A$130),ROWS($A$134:$A148)),1/ROW($A$101:$A$130),0),COLUMNS($A$134:$A$134)),"")</f>
        <v/>
      </c>
      <c r="AL148" s="559" t="str">
        <f t="array" ref="AL148">IFERROR(INDEX($A$101:$F$130,MATCH(LARGE(($E$101:$E$130=AL$133)*1/ROW($A$101:$A$130),ROWS($A$134:$A148)),1/ROW($A$101:$A$130),0),COLUMNS($A$134:$A$134)),"")</f>
        <v/>
      </c>
      <c r="AM148" s="559" t="str">
        <f t="array" ref="AM148">IFERROR(INDEX($A$101:$F$130,MATCH(LARGE(($E$101:$E$130=AM$133)*1/ROW($A$101:$A$130),ROWS($A$134:$A148)),1/ROW($A$101:$A$130),0),COLUMNS($A$134:$A$134)),"")</f>
        <v/>
      </c>
      <c r="AN148" s="559" t="str">
        <f t="array" ref="AN148">IFERROR(INDEX($A$101:$F$130,MATCH(LARGE(($F$101:$F$130=AN$133)*1/ROW($A$101:$A$130),ROWS($A$134:$A148)),1/ROW($A$101:$A$130),0),COLUMNS($A$134:$A$134)),"")</f>
        <v/>
      </c>
      <c r="AO148" s="559" t="str">
        <f t="array" ref="AO148">IFERROR(INDEX($A$101:$F$130,MATCH(LARGE(($F$101:$F$130=AO$133)*1/ROW($A$101:$A$130),ROWS($A$134:$A148)),1/ROW($A$101:$A$130),0),COLUMNS($A$134:$A$134)),"")</f>
        <v/>
      </c>
      <c r="AP148" s="559" t="str">
        <f t="array" ref="AP148">IFERROR(INDEX($A$101:$F$130,MATCH(LARGE(($F$101:$F$130=AP$133)*1/ROW($A$101:$A$130),ROWS($A$134:$A148)),1/ROW($A$101:$A$130),0),COLUMNS($A$134:$A$134)),"")</f>
        <v/>
      </c>
      <c r="AQ148" s="559" t="str">
        <f t="array" ref="AQ148">IFERROR(INDEX($A$101:$F$130,MATCH(LARGE(($F$101:$F$130=AQ$133)*1/ROW($A$101:$A$130),ROWS($A$134:$A148)),1/ROW($A$101:$A$130),0),COLUMNS($A$134:$A$134)),"")</f>
        <v/>
      </c>
      <c r="AR148" s="559" t="str">
        <f t="array" ref="AR148">IFERROR(INDEX($A$101:$B$130,MATCH(LARGE(($B$101:$B$130=AR$133)*1/ROW($A$101:$A$130),ROWS($A$134:$A148)),1/ROW($A$101:$A$130),0),COLUMNS($A$134:$A$134)),"")</f>
        <v/>
      </c>
      <c r="AS148" s="559" t="str">
        <f t="shared" si="10"/>
        <v/>
      </c>
      <c r="AT148" s="559" t="str">
        <f t="shared" si="12"/>
        <v/>
      </c>
      <c r="AU148" s="559" t="str">
        <f t="shared" si="11"/>
        <v/>
      </c>
      <c r="BE148" s="544"/>
      <c r="BF148" s="75"/>
      <c r="BG148" s="75"/>
      <c r="BH148" s="75"/>
      <c r="BI148" s="75"/>
      <c r="BJ148" s="75"/>
      <c r="BK148" s="75"/>
      <c r="BM148" s="165"/>
      <c r="BN148" s="75"/>
      <c r="BO148" s="75"/>
      <c r="BP148" s="75"/>
      <c r="BQ148" s="75"/>
      <c r="BR148" s="75"/>
      <c r="BS148" s="75"/>
      <c r="BT148" s="75"/>
      <c r="BV148" s="75"/>
      <c r="BW148" s="75"/>
      <c r="BX148" s="75"/>
      <c r="BY148" s="75"/>
      <c r="BZ148" s="75"/>
    </row>
    <row r="149" spans="1:147" hidden="1">
      <c r="A149" s="559" t="str">
        <f t="array" ref="A149">IFERROR(INDEX($A$101:$B$130,MATCH(LARGE(($B$101:$B$130=A$133)*1/ROW($A$101:$A$130),ROWS($A$134:$A149)),1/ROW($A$101:$A$130),0),COLUMNS($A$134:$A$134)),"")</f>
        <v/>
      </c>
      <c r="B149" s="559" t="str">
        <f t="array" ref="B149">IFERROR(INDEX($A$101:$B$130,MATCH(LARGE(($B$101:$B$130=B$133)*1/ROW($A$101:$A$130),ROWS($A$134:$A149)),1/ROW($A$101:$A$130),0),COLUMNS($A$134:$A$134)),"")</f>
        <v/>
      </c>
      <c r="C149" s="558" t="str">
        <f t="array" ref="C149">IFERROR(INDEX($A$101:$B$130,MATCH(LARGE(($B$101:$B$130=C$133)*1/ROW($A$101:$A$130),ROWS($A$134:$A149)),1/ROW($A$101:$A$130),0),COLUMNS($A$134:$A$134)),"")</f>
        <v/>
      </c>
      <c r="D149" s="559" t="str">
        <f t="array" ref="D149">IFERROR(INDEX($A$101:$B$130,MATCH(LARGE(($B$101:$B$130=D$133)*1/ROW($A$101:$A$130),ROWS($A$134:$A149)),1/ROW($A$101:$A$130),0),COLUMNS($A$134:$A$134)),"")</f>
        <v/>
      </c>
      <c r="E149" s="559" t="str">
        <f t="array" ref="E149">IFERROR(INDEX($A$101:$B$130,MATCH(LARGE(($B$101:$B$130=E$133)*1/ROW($A$101:$A$130),ROWS($A$134:$A149)),1/ROW($A$101:$A$130),0),COLUMNS($A$134:$A$134)),"")</f>
        <v/>
      </c>
      <c r="F149" s="559" t="str">
        <f t="array" ref="F149">IFERROR(INDEX($A$101:$B$130,MATCH(LARGE(($B$101:$B$130=F$133)*1/ROW($A$101:$A$130),ROWS($A$134:$A149)),1/ROW($A$101:$A$130),0),COLUMNS($A$134:$A$134)),"")</f>
        <v/>
      </c>
      <c r="G149" s="559" t="str">
        <f t="array" ref="G149">IFERROR(INDEX($A$101:$B$130,MATCH(LARGE(($B$101:$B$130=G$133)*1/ROW($A$101:$A$130),ROWS($A$134:$A149)),1/ROW($A$101:$A$130),0),COLUMNS($A$134:$A$134)),"")</f>
        <v/>
      </c>
      <c r="H149" s="559" t="str">
        <f t="array" ref="H149">IFERROR(INDEX($A$101:$B$130,MATCH(LARGE(($B$101:$B$130=H$133)*1/ROW($A$101:$A$130),ROWS($A$134:$A149)),1/ROW($A$101:$A$130),0),COLUMNS($A$134:$A$134)),"")</f>
        <v/>
      </c>
      <c r="I149" s="559" t="str">
        <f t="array" ref="I149">IFERROR(INDEX($A$101:$B$130,MATCH(LARGE(($B$101:$B$130=I$133)*1/ROW($A$101:$A$130),ROWS($A$134:$A149)),1/ROW($A$101:$A$130),0),COLUMNS($A$134:$A$134)),"")</f>
        <v/>
      </c>
      <c r="J149" s="559" t="str">
        <f t="array" ref="J149">IFERROR(INDEX($A$101:$B$130,MATCH(LARGE(($B$101:$B$130=J$133)*1/ROW($A$101:$A$130),ROWS($A$134:$A149)),1/ROW($A$101:$A$130),0),COLUMNS($A$134:$A$134)),"")</f>
        <v/>
      </c>
      <c r="K149" s="559" t="str">
        <f t="array" ref="K149">IFERROR(INDEX($A$101:$B$130,MATCH(LARGE(($B$101:$B$130=K$133)*1/ROW($A$101:$A$130),ROWS($A$134:$A149)),1/ROW($A$101:$A$130),0),COLUMNS($A$134:$A$134)),"")</f>
        <v/>
      </c>
      <c r="L149" s="559" t="str">
        <f t="array" ref="L149">IFERROR(INDEX($A$101:$B$130,MATCH(LARGE(($B$101:$B$130=L$133)*1/ROW($A$101:$A$130),ROWS($A$134:$A149)),1/ROW($A$101:$A$130),0),COLUMNS($A$134:$A$134)),"")</f>
        <v/>
      </c>
      <c r="M149" s="559" t="str">
        <f t="array" ref="M149">IFERROR(INDEX($A$101:$B$130,MATCH(LARGE(($B$101:$B$130=M$133)*1/ROW($A$101:$A$130),ROWS($A$134:$A149)),1/ROW($A$101:$A$130),0),COLUMNS($A$134:$A$134)),"")</f>
        <v/>
      </c>
      <c r="N149" s="559" t="str">
        <f t="array" ref="N149">IFERROR(INDEX($A$101:$B$130,MATCH(LARGE(($B$101:$B$130=N$133)*1/ROW($A$101:$A$130),ROWS($A$134:$A149)),1/ROW($A$101:$A$130),0),COLUMNS($A$134:$A$134)),"")</f>
        <v/>
      </c>
      <c r="O149" s="559" t="str">
        <f t="array" ref="O149">IFERROR(INDEX($A$101:$B$130,MATCH(LARGE(($B$101:$B$130=O$133)*1/ROW($A$101:$A$130),ROWS($A$134:$A149)),1/ROW($A$101:$A$130),0),COLUMNS($A$134:$A$134)),"")</f>
        <v/>
      </c>
      <c r="P149" s="559" t="str">
        <f t="array" ref="P149">IFERROR(INDEX($A$101:$B$130,MATCH(LARGE(($B$101:$B$130=P$133)*1/ROW($A$101:$A$130),ROWS($A$134:$A149)),1/ROW($A$101:$A$130),0),COLUMNS($A$134:$A$134)),"")</f>
        <v/>
      </c>
      <c r="Q149" s="559" t="str">
        <f t="array" ref="Q149">IFERROR(INDEX($A$101:$B$130,MATCH(LARGE(($B$101:$B$130=Q$133)*1/ROW($A$101:$A$130),ROWS($A$134:$A149)),1/ROW($A$101:$A$130),0),COLUMNS($A$134:$A$134)),"")</f>
        <v/>
      </c>
      <c r="R149" s="559" t="str">
        <f t="array" ref="R149">IFERROR(INDEX($A$101:$B$130,MATCH(LARGE(($B$101:$B$130=R$133)*1/ROW($A$101:$A$130),ROWS($A$134:$A149)),1/ROW($A$101:$A$130),0),COLUMNS($A$134:$A$134)),"")</f>
        <v/>
      </c>
      <c r="S149" s="559" t="str">
        <f t="array" ref="S149">IFERROR(INDEX($A$101:$B$130,MATCH(LARGE(($B$101:$B$130=S$133)*1/ROW($A$101:$A$130),ROWS($A$134:$A149)),1/ROW($A$101:$A$130),0),COLUMNS($A$134:$A$134)),"")</f>
        <v/>
      </c>
      <c r="T149" s="559" t="str">
        <f t="array" ref="T149">IFERROR(INDEX($A$101:$B$130,MATCH(LARGE(($B$101:$B$130=T$133)*1/ROW($A$101:$A$130),ROWS($A$134:$A149)),1/ROW($A$101:$A$130),0),COLUMNS($A$134:$A$134)),"")</f>
        <v/>
      </c>
      <c r="U149" s="559" t="str">
        <f t="array" ref="U149">IFERROR(INDEX($A$101:$B$130,MATCH(LARGE(($B$101:$B$130=U$133)*1/ROW($A$101:$A$130),ROWS($A$134:$A149)),1/ROW($A$101:$A$130),0),COLUMNS($A$134:$A$134)),"")</f>
        <v/>
      </c>
      <c r="V149" s="568" t="str">
        <f t="array" ref="V149">IFERROR(INDEX($A$101:$B$130,MATCH(LARGE(($B$101:$B$130=V$133)*1/ROW($A$101:$A$130),ROWS($A$134:$A149)),1/ROW($A$101:$A$130),0),COLUMNS($A$134:$A$134)),"")</f>
        <v/>
      </c>
      <c r="W149" s="559" t="str">
        <f t="array" ref="W149">IFERROR(INDEX($A$101:$B$130,MATCH(LARGE(($B$101:$B$130=W$133)*1/ROW($A$101:$A$130),ROWS($A$134:$A149)),1/ROW($A$101:$A$130),0),COLUMNS($A$134:$A$134)),"")</f>
        <v/>
      </c>
      <c r="X149" s="559" t="str">
        <f t="array" ref="X149">IFERROR(INDEX($A$101:$B$130,MATCH(LARGE(($B$101:$B$130=X$133)*1/ROW($A$101:$A$130),ROWS($A$134:$A149)),1/ROW($A$101:$A$130),0),COLUMNS($A$134:$A$134)),"")</f>
        <v/>
      </c>
      <c r="Y149" s="559" t="str">
        <f t="array" ref="Y149">IFERROR(INDEX($A$101:$B$130,MATCH(LARGE(($B$101:$B$130=Y$133)*1/ROW($A$101:$A$130),ROWS($A$134:$A149)),1/ROW($A$101:$A$130),0),COLUMNS($A$134:$A$134)),"")</f>
        <v/>
      </c>
      <c r="Z149" s="559" t="str">
        <f t="array" ref="Z149">IFERROR(INDEX($A$101:$B$130,MATCH(LARGE(($B$101:$B$130=Z$133)*1/ROW($A$101:$A$130),ROWS($A$134:$A149)),1/ROW($A$101:$A$130),0),COLUMNS($A$134:$A$134)),"")</f>
        <v/>
      </c>
      <c r="AA149" s="559" t="str">
        <f t="array" ref="AA149">IFERROR(INDEX($A$101:$B$130,MATCH(LARGE(($B$101:$B$130=AA$133)*1/ROW($A$101:$A$130),ROWS($A$134:$A149)),1/ROW($A$101:$A$130),0),COLUMNS($A$134:$A$134)),"")</f>
        <v/>
      </c>
      <c r="AB149" s="559" t="str">
        <f t="array" ref="AB149">IFERROR(INDEX($A$101:$B$130,MATCH(LARGE(($B$101:$B$130=AB$133)*1/ROW($A$101:$A$130),ROWS($A$134:$A149)),1/ROW($A$101:$A$130),0),COLUMNS($A$134:$A$134)),"")</f>
        <v/>
      </c>
      <c r="AC149" s="559" t="str">
        <f t="array" ref="AC149">IFERROR(INDEX($A$101:$B$130,MATCH(LARGE(($B$101:$B$130=AC$133)*1/ROW($A$101:$A$130),ROWS($A$134:$A149)),1/ROW($A$101:$A$130),0),COLUMNS($A$134:$A$134)),"")</f>
        <v/>
      </c>
      <c r="AD149" s="559" t="str">
        <f t="array" ref="AD149">IFERROR(INDEX($A$101:$B$130,MATCH(LARGE(($B$101:$B$130=AD$133)*1/ROW($A$101:$A$130),ROWS($A$134:$A149)),1/ROW($A$101:$A$130),0),COLUMNS($A$134:$A$134)),"")</f>
        <v/>
      </c>
      <c r="AE149" s="559" t="str">
        <f t="array" ref="AE149">IFERROR(INDEX($A$101:$B$130,MATCH(LARGE(($B$101:$B$130=AE$133)*1/ROW($A$101:$A$130),ROWS($A$134:$A149)),1/ROW($A$101:$A$130),0),COLUMNS($A$134:$A$134)),"")</f>
        <v/>
      </c>
      <c r="AF149" s="559" t="str">
        <f t="array" ref="AF149">IFERROR(INDEX($A$101:$B$130,MATCH(LARGE(($B$101:$B$130=AF$133)*1/ROW($A$101:$A$130),ROWS($A$134:$A149)),1/ROW($A$101:$A$130),0),COLUMNS($A$134:$A$134)),"")</f>
        <v/>
      </c>
      <c r="AG149" s="569" t="str">
        <f t="array" ref="AG149">IFERROR(INDEX($A$101:$B$130,MATCH(LARGE(($B$101:$B$130=AG$133)*1/ROW($A$101:$A$130),ROWS($A$134:$A149)),1/ROW($A$101:$A$130),0),COLUMNS($A$134:$A$134)),"")</f>
        <v/>
      </c>
      <c r="AH149" s="559" t="str">
        <f t="array" ref="AH149">IFERROR(INDEX($A$101:$F$130,MATCH(LARGE(($D$101:$D$130=AH$133)*1/ROW($A$101:$A$130),ROWS($A$134:$A149)),1/ROW($A$101:$A$130),0),COLUMNS($A$134:$A$134)),"")</f>
        <v/>
      </c>
      <c r="AI149" s="559" t="str">
        <f t="array" ref="AI149">IFERROR(INDEX($A$101:$F$130,MATCH(LARGE(($D$101:$D$130=AI$133)*1/ROW($A$101:$A$130),ROWS($A$134:$A149)),1/ROW($A$101:$A$130),0),COLUMNS($A$134:$A$134)),"")</f>
        <v/>
      </c>
      <c r="AJ149" s="559" t="str">
        <f t="array" ref="AJ149">IFERROR(INDEX($A$101:$F$130,MATCH(LARGE(($D$101:$D$130=AJ$133)*1/ROW($A$101:$A$130),ROWS($A$134:$A149)),1/ROW($A$101:$A$130),0),COLUMNS($A$134:$A$134)),"")</f>
        <v/>
      </c>
      <c r="AK149" s="559" t="str">
        <f t="array" ref="AK149">IFERROR(INDEX($A$101:$F$130,MATCH(LARGE(($E$101:$E$130=AK$133)*1/ROW($A$101:$A$130),ROWS($A$134:$A149)),1/ROW($A$101:$A$130),0),COLUMNS($A$134:$A$134)),"")</f>
        <v/>
      </c>
      <c r="AL149" s="559" t="str">
        <f t="array" ref="AL149">IFERROR(INDEX($A$101:$F$130,MATCH(LARGE(($E$101:$E$130=AL$133)*1/ROW($A$101:$A$130),ROWS($A$134:$A149)),1/ROW($A$101:$A$130),0),COLUMNS($A$134:$A$134)),"")</f>
        <v/>
      </c>
      <c r="AM149" s="559" t="str">
        <f t="array" ref="AM149">IFERROR(INDEX($A$101:$F$130,MATCH(LARGE(($E$101:$E$130=AM$133)*1/ROW($A$101:$A$130),ROWS($A$134:$A149)),1/ROW($A$101:$A$130),0),COLUMNS($A$134:$A$134)),"")</f>
        <v/>
      </c>
      <c r="AN149" s="559" t="str">
        <f t="array" ref="AN149">IFERROR(INDEX($A$101:$F$130,MATCH(LARGE(($F$101:$F$130=AN$133)*1/ROW($A$101:$A$130),ROWS($A$134:$A149)),1/ROW($A$101:$A$130),0),COLUMNS($A$134:$A$134)),"")</f>
        <v/>
      </c>
      <c r="AO149" s="559" t="str">
        <f t="array" ref="AO149">IFERROR(INDEX($A$101:$F$130,MATCH(LARGE(($F$101:$F$130=AO$133)*1/ROW($A$101:$A$130),ROWS($A$134:$A149)),1/ROW($A$101:$A$130),0),COLUMNS($A$134:$A$134)),"")</f>
        <v/>
      </c>
      <c r="AP149" s="559" t="str">
        <f t="array" ref="AP149">IFERROR(INDEX($A$101:$F$130,MATCH(LARGE(($F$101:$F$130=AP$133)*1/ROW($A$101:$A$130),ROWS($A$134:$A149)),1/ROW($A$101:$A$130),0),COLUMNS($A$134:$A$134)),"")</f>
        <v/>
      </c>
      <c r="AQ149" s="559" t="str">
        <f t="array" ref="AQ149">IFERROR(INDEX($A$101:$F$130,MATCH(LARGE(($F$101:$F$130=AQ$133)*1/ROW($A$101:$A$130),ROWS($A$134:$A149)),1/ROW($A$101:$A$130),0),COLUMNS($A$134:$A$134)),"")</f>
        <v/>
      </c>
      <c r="AR149" s="559" t="str">
        <f t="array" ref="AR149">IFERROR(INDEX($A$101:$B$130,MATCH(LARGE(($B$101:$B$130=AR$133)*1/ROW($A$101:$A$130),ROWS($A$134:$A149)),1/ROW($A$101:$A$130),0),COLUMNS($A$134:$A$134)),"")</f>
        <v/>
      </c>
      <c r="AS149" s="559" t="str">
        <f t="shared" si="10"/>
        <v/>
      </c>
      <c r="AT149" s="559" t="str">
        <f t="shared" si="12"/>
        <v/>
      </c>
      <c r="AU149" s="559" t="str">
        <f t="shared" si="11"/>
        <v/>
      </c>
      <c r="AY149" s="75"/>
      <c r="AZ149" s="75"/>
      <c r="BA149" s="75"/>
      <c r="BB149" s="75"/>
      <c r="BC149" s="75"/>
      <c r="BD149" s="75"/>
      <c r="BE149" s="544"/>
      <c r="BK149" s="76"/>
      <c r="BL149" s="75"/>
      <c r="BM149" s="165"/>
      <c r="CD149" s="75"/>
    </row>
    <row r="150" spans="1:147" hidden="1">
      <c r="A150" s="559" t="str">
        <f t="array" ref="A150">IFERROR(INDEX($A$101:$B$130,MATCH(LARGE(($B$101:$B$130=A$133)*1/ROW($A$101:$A$130),ROWS($A$134:$A150)),1/ROW($A$101:$A$130),0),COLUMNS($A$134:$A$134)),"")</f>
        <v/>
      </c>
      <c r="B150" s="559" t="str">
        <f t="array" ref="B150">IFERROR(INDEX($A$101:$B$130,MATCH(LARGE(($B$101:$B$130=B$133)*1/ROW($A$101:$A$130),ROWS($A$134:$A150)),1/ROW($A$101:$A$130),0),COLUMNS($A$134:$A$134)),"")</f>
        <v/>
      </c>
      <c r="C150" s="558" t="str">
        <f t="array" ref="C150">IFERROR(INDEX($A$101:$B$130,MATCH(LARGE(($B$101:$B$130=C$133)*1/ROW($A$101:$A$130),ROWS($A$134:$A150)),1/ROW($A$101:$A$130),0),COLUMNS($A$134:$A$134)),"")</f>
        <v/>
      </c>
      <c r="D150" s="559" t="str">
        <f t="array" ref="D150">IFERROR(INDEX($A$101:$B$130,MATCH(LARGE(($B$101:$B$130=D$133)*1/ROW($A$101:$A$130),ROWS($A$134:$A150)),1/ROW($A$101:$A$130),0),COLUMNS($A$134:$A$134)),"")</f>
        <v/>
      </c>
      <c r="E150" s="559" t="str">
        <f t="array" ref="E150">IFERROR(INDEX($A$101:$B$130,MATCH(LARGE(($B$101:$B$130=E$133)*1/ROW($A$101:$A$130),ROWS($A$134:$A150)),1/ROW($A$101:$A$130),0),COLUMNS($A$134:$A$134)),"")</f>
        <v/>
      </c>
      <c r="F150" s="559" t="str">
        <f t="array" ref="F150">IFERROR(INDEX($A$101:$B$130,MATCH(LARGE(($B$101:$B$130=F$133)*1/ROW($A$101:$A$130),ROWS($A$134:$A150)),1/ROW($A$101:$A$130),0),COLUMNS($A$134:$A$134)),"")</f>
        <v/>
      </c>
      <c r="G150" s="559" t="str">
        <f t="array" ref="G150">IFERROR(INDEX($A$101:$B$130,MATCH(LARGE(($B$101:$B$130=G$133)*1/ROW($A$101:$A$130),ROWS($A$134:$A150)),1/ROW($A$101:$A$130),0),COLUMNS($A$134:$A$134)),"")</f>
        <v/>
      </c>
      <c r="H150" s="559" t="str">
        <f t="array" ref="H150">IFERROR(INDEX($A$101:$B$130,MATCH(LARGE(($B$101:$B$130=H$133)*1/ROW($A$101:$A$130),ROWS($A$134:$A150)),1/ROW($A$101:$A$130),0),COLUMNS($A$134:$A$134)),"")</f>
        <v/>
      </c>
      <c r="I150" s="559" t="str">
        <f t="array" ref="I150">IFERROR(INDEX($A$101:$B$130,MATCH(LARGE(($B$101:$B$130=I$133)*1/ROW($A$101:$A$130),ROWS($A$134:$A150)),1/ROW($A$101:$A$130),0),COLUMNS($A$134:$A$134)),"")</f>
        <v/>
      </c>
      <c r="J150" s="559" t="str">
        <f t="array" ref="J150">IFERROR(INDEX($A$101:$B$130,MATCH(LARGE(($B$101:$B$130=J$133)*1/ROW($A$101:$A$130),ROWS($A$134:$A150)),1/ROW($A$101:$A$130),0),COLUMNS($A$134:$A$134)),"")</f>
        <v/>
      </c>
      <c r="K150" s="559" t="str">
        <f t="array" ref="K150">IFERROR(INDEX($A$101:$B$130,MATCH(LARGE(($B$101:$B$130=K$133)*1/ROW($A$101:$A$130),ROWS($A$134:$A150)),1/ROW($A$101:$A$130),0),COLUMNS($A$134:$A$134)),"")</f>
        <v/>
      </c>
      <c r="L150" s="559" t="str">
        <f t="array" ref="L150">IFERROR(INDEX($A$101:$B$130,MATCH(LARGE(($B$101:$B$130=L$133)*1/ROW($A$101:$A$130),ROWS($A$134:$A150)),1/ROW($A$101:$A$130),0),COLUMNS($A$134:$A$134)),"")</f>
        <v/>
      </c>
      <c r="M150" s="559" t="str">
        <f t="array" ref="M150">IFERROR(INDEX($A$101:$B$130,MATCH(LARGE(($B$101:$B$130=M$133)*1/ROW($A$101:$A$130),ROWS($A$134:$A150)),1/ROW($A$101:$A$130),0),COLUMNS($A$134:$A$134)),"")</f>
        <v/>
      </c>
      <c r="N150" s="559" t="str">
        <f t="array" ref="N150">IFERROR(INDEX($A$101:$B$130,MATCH(LARGE(($B$101:$B$130=N$133)*1/ROW($A$101:$A$130),ROWS($A$134:$A150)),1/ROW($A$101:$A$130),0),COLUMNS($A$134:$A$134)),"")</f>
        <v/>
      </c>
      <c r="O150" s="559" t="str">
        <f t="array" ref="O150">IFERROR(INDEX($A$101:$B$130,MATCH(LARGE(($B$101:$B$130=O$133)*1/ROW($A$101:$A$130),ROWS($A$134:$A150)),1/ROW($A$101:$A$130),0),COLUMNS($A$134:$A$134)),"")</f>
        <v/>
      </c>
      <c r="P150" s="559" t="str">
        <f t="array" ref="P150">IFERROR(INDEX($A$101:$B$130,MATCH(LARGE(($B$101:$B$130=P$133)*1/ROW($A$101:$A$130),ROWS($A$134:$A150)),1/ROW($A$101:$A$130),0),COLUMNS($A$134:$A$134)),"")</f>
        <v/>
      </c>
      <c r="Q150" s="559" t="str">
        <f t="array" ref="Q150">IFERROR(INDEX($A$101:$B$130,MATCH(LARGE(($B$101:$B$130=Q$133)*1/ROW($A$101:$A$130),ROWS($A$134:$A150)),1/ROW($A$101:$A$130),0),COLUMNS($A$134:$A$134)),"")</f>
        <v/>
      </c>
      <c r="R150" s="559" t="str">
        <f t="array" ref="R150">IFERROR(INDEX($A$101:$B$130,MATCH(LARGE(($B$101:$B$130=R$133)*1/ROW($A$101:$A$130),ROWS($A$134:$A150)),1/ROW($A$101:$A$130),0),COLUMNS($A$134:$A$134)),"")</f>
        <v/>
      </c>
      <c r="S150" s="559" t="str">
        <f t="array" ref="S150">IFERROR(INDEX($A$101:$B$130,MATCH(LARGE(($B$101:$B$130=S$133)*1/ROW($A$101:$A$130),ROWS($A$134:$A150)),1/ROW($A$101:$A$130),0),COLUMNS($A$134:$A$134)),"")</f>
        <v/>
      </c>
      <c r="T150" s="559" t="str">
        <f t="array" ref="T150">IFERROR(INDEX($A$101:$B$130,MATCH(LARGE(($B$101:$B$130=T$133)*1/ROW($A$101:$A$130),ROWS($A$134:$A150)),1/ROW($A$101:$A$130),0),COLUMNS($A$134:$A$134)),"")</f>
        <v/>
      </c>
      <c r="U150" s="559" t="str">
        <f t="array" ref="U150">IFERROR(INDEX($A$101:$B$130,MATCH(LARGE(($B$101:$B$130=U$133)*1/ROW($A$101:$A$130),ROWS($A$134:$A150)),1/ROW($A$101:$A$130),0),COLUMNS($A$134:$A$134)),"")</f>
        <v/>
      </c>
      <c r="V150" s="568" t="str">
        <f t="array" ref="V150">IFERROR(INDEX($A$101:$B$130,MATCH(LARGE(($B$101:$B$130=V$133)*1/ROW($A$101:$A$130),ROWS($A$134:$A150)),1/ROW($A$101:$A$130),0),COLUMNS($A$134:$A$134)),"")</f>
        <v/>
      </c>
      <c r="W150" s="559" t="str">
        <f t="array" ref="W150">IFERROR(INDEX($A$101:$B$130,MATCH(LARGE(($B$101:$B$130=W$133)*1/ROW($A$101:$A$130),ROWS($A$134:$A150)),1/ROW($A$101:$A$130),0),COLUMNS($A$134:$A$134)),"")</f>
        <v/>
      </c>
      <c r="X150" s="559" t="str">
        <f t="array" ref="X150">IFERROR(INDEX($A$101:$B$130,MATCH(LARGE(($B$101:$B$130=X$133)*1/ROW($A$101:$A$130),ROWS($A$134:$A150)),1/ROW($A$101:$A$130),0),COLUMNS($A$134:$A$134)),"")</f>
        <v/>
      </c>
      <c r="Y150" s="559" t="str">
        <f t="array" ref="Y150">IFERROR(INDEX($A$101:$B$130,MATCH(LARGE(($B$101:$B$130=Y$133)*1/ROW($A$101:$A$130),ROWS($A$134:$A150)),1/ROW($A$101:$A$130),0),COLUMNS($A$134:$A$134)),"")</f>
        <v/>
      </c>
      <c r="Z150" s="559" t="str">
        <f t="array" ref="Z150">IFERROR(INDEX($A$101:$B$130,MATCH(LARGE(($B$101:$B$130=Z$133)*1/ROW($A$101:$A$130),ROWS($A$134:$A150)),1/ROW($A$101:$A$130),0),COLUMNS($A$134:$A$134)),"")</f>
        <v/>
      </c>
      <c r="AA150" s="559" t="str">
        <f t="array" ref="AA150">IFERROR(INDEX($A$101:$B$130,MATCH(LARGE(($B$101:$B$130=AA$133)*1/ROW($A$101:$A$130),ROWS($A$134:$A150)),1/ROW($A$101:$A$130),0),COLUMNS($A$134:$A$134)),"")</f>
        <v/>
      </c>
      <c r="AB150" s="559" t="str">
        <f t="array" ref="AB150">IFERROR(INDEX($A$101:$B$130,MATCH(LARGE(($B$101:$B$130=AB$133)*1/ROW($A$101:$A$130),ROWS($A$134:$A150)),1/ROW($A$101:$A$130),0),COLUMNS($A$134:$A$134)),"")</f>
        <v/>
      </c>
      <c r="AC150" s="559" t="str">
        <f t="array" ref="AC150">IFERROR(INDEX($A$101:$B$130,MATCH(LARGE(($B$101:$B$130=AC$133)*1/ROW($A$101:$A$130),ROWS($A$134:$A150)),1/ROW($A$101:$A$130),0),COLUMNS($A$134:$A$134)),"")</f>
        <v/>
      </c>
      <c r="AD150" s="559" t="str">
        <f t="array" ref="AD150">IFERROR(INDEX($A$101:$B$130,MATCH(LARGE(($B$101:$B$130=AD$133)*1/ROW($A$101:$A$130),ROWS($A$134:$A150)),1/ROW($A$101:$A$130),0),COLUMNS($A$134:$A$134)),"")</f>
        <v/>
      </c>
      <c r="AE150" s="559" t="str">
        <f t="array" ref="AE150">IFERROR(INDEX($A$101:$B$130,MATCH(LARGE(($B$101:$B$130=AE$133)*1/ROW($A$101:$A$130),ROWS($A$134:$A150)),1/ROW($A$101:$A$130),0),COLUMNS($A$134:$A$134)),"")</f>
        <v/>
      </c>
      <c r="AF150" s="559" t="str">
        <f t="array" ref="AF150">IFERROR(INDEX($A$101:$B$130,MATCH(LARGE(($B$101:$B$130=AF$133)*1/ROW($A$101:$A$130),ROWS($A$134:$A150)),1/ROW($A$101:$A$130),0),COLUMNS($A$134:$A$134)),"")</f>
        <v/>
      </c>
      <c r="AG150" s="569" t="str">
        <f t="array" ref="AG150">IFERROR(INDEX($A$101:$B$130,MATCH(LARGE(($B$101:$B$130=AG$133)*1/ROW($A$101:$A$130),ROWS($A$134:$A150)),1/ROW($A$101:$A$130),0),COLUMNS($A$134:$A$134)),"")</f>
        <v/>
      </c>
      <c r="AH150" s="559" t="str">
        <f t="array" ref="AH150">IFERROR(INDEX($A$101:$F$130,MATCH(LARGE(($D$101:$D$130=AH$133)*1/ROW($A$101:$A$130),ROWS($A$134:$A150)),1/ROW($A$101:$A$130),0),COLUMNS($A$134:$A$134)),"")</f>
        <v/>
      </c>
      <c r="AI150" s="559" t="str">
        <f t="array" ref="AI150">IFERROR(INDEX($A$101:$F$130,MATCH(LARGE(($D$101:$D$130=AI$133)*1/ROW($A$101:$A$130),ROWS($A$134:$A150)),1/ROW($A$101:$A$130),0),COLUMNS($A$134:$A$134)),"")</f>
        <v/>
      </c>
      <c r="AJ150" s="559" t="str">
        <f t="array" ref="AJ150">IFERROR(INDEX($A$101:$F$130,MATCH(LARGE(($D$101:$D$130=AJ$133)*1/ROW($A$101:$A$130),ROWS($A$134:$A150)),1/ROW($A$101:$A$130),0),COLUMNS($A$134:$A$134)),"")</f>
        <v/>
      </c>
      <c r="AK150" s="559" t="str">
        <f t="array" ref="AK150">IFERROR(INDEX($A$101:$F$130,MATCH(LARGE(($E$101:$E$130=AK$133)*1/ROW($A$101:$A$130),ROWS($A$134:$A150)),1/ROW($A$101:$A$130),0),COLUMNS($A$134:$A$134)),"")</f>
        <v/>
      </c>
      <c r="AL150" s="559" t="str">
        <f t="array" ref="AL150">IFERROR(INDEX($A$101:$F$130,MATCH(LARGE(($E$101:$E$130=AL$133)*1/ROW($A$101:$A$130),ROWS($A$134:$A150)),1/ROW($A$101:$A$130),0),COLUMNS($A$134:$A$134)),"")</f>
        <v/>
      </c>
      <c r="AM150" s="559" t="str">
        <f t="array" ref="AM150">IFERROR(INDEX($A$101:$F$130,MATCH(LARGE(($E$101:$E$130=AM$133)*1/ROW($A$101:$A$130),ROWS($A$134:$A150)),1/ROW($A$101:$A$130),0),COLUMNS($A$134:$A$134)),"")</f>
        <v/>
      </c>
      <c r="AN150" s="559" t="str">
        <f t="array" ref="AN150">IFERROR(INDEX($A$101:$F$130,MATCH(LARGE(($F$101:$F$130=AN$133)*1/ROW($A$101:$A$130),ROWS($A$134:$A150)),1/ROW($A$101:$A$130),0),COLUMNS($A$134:$A$134)),"")</f>
        <v/>
      </c>
      <c r="AO150" s="559" t="str">
        <f t="array" ref="AO150">IFERROR(INDEX($A$101:$F$130,MATCH(LARGE(($F$101:$F$130=AO$133)*1/ROW($A$101:$A$130),ROWS($A$134:$A150)),1/ROW($A$101:$A$130),0),COLUMNS($A$134:$A$134)),"")</f>
        <v/>
      </c>
      <c r="AP150" s="559" t="str">
        <f t="array" ref="AP150">IFERROR(INDEX($A$101:$F$130,MATCH(LARGE(($F$101:$F$130=AP$133)*1/ROW($A$101:$A$130),ROWS($A$134:$A150)),1/ROW($A$101:$A$130),0),COLUMNS($A$134:$A$134)),"")</f>
        <v/>
      </c>
      <c r="AQ150" s="559" t="str">
        <f t="array" ref="AQ150">IFERROR(INDEX($A$101:$F$130,MATCH(LARGE(($F$101:$F$130=AQ$133)*1/ROW($A$101:$A$130),ROWS($A$134:$A150)),1/ROW($A$101:$A$130),0),COLUMNS($A$134:$A$134)),"")</f>
        <v/>
      </c>
      <c r="AR150" s="559" t="str">
        <f t="array" ref="AR150">IFERROR(INDEX($A$101:$B$130,MATCH(LARGE(($B$101:$B$130=AR$133)*1/ROW($A$101:$A$130),ROWS($A$134:$A150)),1/ROW($A$101:$A$130),0),COLUMNS($A$134:$A$134)),"")</f>
        <v/>
      </c>
      <c r="AS150" s="559" t="str">
        <f t="shared" si="10"/>
        <v/>
      </c>
      <c r="AT150" s="559" t="str">
        <f t="shared" si="12"/>
        <v/>
      </c>
      <c r="AU150" s="559" t="str">
        <f t="shared" si="11"/>
        <v/>
      </c>
      <c r="BE150" s="544"/>
      <c r="BK150" s="76"/>
      <c r="BM150" s="164"/>
    </row>
    <row r="151" spans="1:147" hidden="1">
      <c r="A151" s="559" t="str">
        <f t="array" ref="A151">IFERROR(INDEX($A$101:$B$130,MATCH(LARGE(($B$101:$B$130=A$133)*1/ROW($A$101:$A$130),ROWS($A$134:$A151)),1/ROW($A$101:$A$130),0),COLUMNS($A$134:$A$134)),"")</f>
        <v/>
      </c>
      <c r="B151" s="559" t="str">
        <f t="array" ref="B151">IFERROR(INDEX($A$101:$B$130,MATCH(LARGE(($B$101:$B$130=B$133)*1/ROW($A$101:$A$130),ROWS($A$134:$A151)),1/ROW($A$101:$A$130),0),COLUMNS($A$134:$A$134)),"")</f>
        <v/>
      </c>
      <c r="C151" s="558" t="str">
        <f t="array" ref="C151">IFERROR(INDEX($A$101:$B$130,MATCH(LARGE(($B$101:$B$130=C$133)*1/ROW($A$101:$A$130),ROWS($A$134:$A151)),1/ROW($A$101:$A$130),0),COLUMNS($A$134:$A$134)),"")</f>
        <v/>
      </c>
      <c r="D151" s="559" t="str">
        <f t="array" ref="D151">IFERROR(INDEX($A$101:$B$130,MATCH(LARGE(($B$101:$B$130=D$133)*1/ROW($A$101:$A$130),ROWS($A$134:$A151)),1/ROW($A$101:$A$130),0),COLUMNS($A$134:$A$134)),"")</f>
        <v/>
      </c>
      <c r="E151" s="559" t="str">
        <f t="array" ref="E151">IFERROR(INDEX($A$101:$B$130,MATCH(LARGE(($B$101:$B$130=E$133)*1/ROW($A$101:$A$130),ROWS($A$134:$A151)),1/ROW($A$101:$A$130),0),COLUMNS($A$134:$A$134)),"")</f>
        <v/>
      </c>
      <c r="F151" s="559" t="str">
        <f t="array" ref="F151">IFERROR(INDEX($A$101:$B$130,MATCH(LARGE(($B$101:$B$130=F$133)*1/ROW($A$101:$A$130),ROWS($A$134:$A151)),1/ROW($A$101:$A$130),0),COLUMNS($A$134:$A$134)),"")</f>
        <v/>
      </c>
      <c r="G151" s="559" t="str">
        <f t="array" ref="G151">IFERROR(INDEX($A$101:$B$130,MATCH(LARGE(($B$101:$B$130=G$133)*1/ROW($A$101:$A$130),ROWS($A$134:$A151)),1/ROW($A$101:$A$130),0),COLUMNS($A$134:$A$134)),"")</f>
        <v/>
      </c>
      <c r="H151" s="559" t="str">
        <f t="array" ref="H151">IFERROR(INDEX($A$101:$B$130,MATCH(LARGE(($B$101:$B$130=H$133)*1/ROW($A$101:$A$130),ROWS($A$134:$A151)),1/ROW($A$101:$A$130),0),COLUMNS($A$134:$A$134)),"")</f>
        <v/>
      </c>
      <c r="I151" s="559" t="str">
        <f t="array" ref="I151">IFERROR(INDEX($A$101:$B$130,MATCH(LARGE(($B$101:$B$130=I$133)*1/ROW($A$101:$A$130),ROWS($A$134:$A151)),1/ROW($A$101:$A$130),0),COLUMNS($A$134:$A$134)),"")</f>
        <v/>
      </c>
      <c r="J151" s="559" t="str">
        <f t="array" ref="J151">IFERROR(INDEX($A$101:$B$130,MATCH(LARGE(($B$101:$B$130=J$133)*1/ROW($A$101:$A$130),ROWS($A$134:$A151)),1/ROW($A$101:$A$130),0),COLUMNS($A$134:$A$134)),"")</f>
        <v/>
      </c>
      <c r="K151" s="559" t="str">
        <f t="array" ref="K151">IFERROR(INDEX($A$101:$B$130,MATCH(LARGE(($B$101:$B$130=K$133)*1/ROW($A$101:$A$130),ROWS($A$134:$A151)),1/ROW($A$101:$A$130),0),COLUMNS($A$134:$A$134)),"")</f>
        <v/>
      </c>
      <c r="L151" s="559" t="str">
        <f t="array" ref="L151">IFERROR(INDEX($A$101:$B$130,MATCH(LARGE(($B$101:$B$130=L$133)*1/ROW($A$101:$A$130),ROWS($A$134:$A151)),1/ROW($A$101:$A$130),0),COLUMNS($A$134:$A$134)),"")</f>
        <v/>
      </c>
      <c r="M151" s="559" t="str">
        <f t="array" ref="M151">IFERROR(INDEX($A$101:$B$130,MATCH(LARGE(($B$101:$B$130=M$133)*1/ROW($A$101:$A$130),ROWS($A$134:$A151)),1/ROW($A$101:$A$130),0),COLUMNS($A$134:$A$134)),"")</f>
        <v/>
      </c>
      <c r="N151" s="559" t="str">
        <f t="array" ref="N151">IFERROR(INDEX($A$101:$B$130,MATCH(LARGE(($B$101:$B$130=N$133)*1/ROW($A$101:$A$130),ROWS($A$134:$A151)),1/ROW($A$101:$A$130),0),COLUMNS($A$134:$A$134)),"")</f>
        <v/>
      </c>
      <c r="O151" s="559" t="str">
        <f t="array" ref="O151">IFERROR(INDEX($A$101:$B$130,MATCH(LARGE(($B$101:$B$130=O$133)*1/ROW($A$101:$A$130),ROWS($A$134:$A151)),1/ROW($A$101:$A$130),0),COLUMNS($A$134:$A$134)),"")</f>
        <v/>
      </c>
      <c r="P151" s="559" t="str">
        <f t="array" ref="P151">IFERROR(INDEX($A$101:$B$130,MATCH(LARGE(($B$101:$B$130=P$133)*1/ROW($A$101:$A$130),ROWS($A$134:$A151)),1/ROW($A$101:$A$130),0),COLUMNS($A$134:$A$134)),"")</f>
        <v/>
      </c>
      <c r="Q151" s="559" t="str">
        <f t="array" ref="Q151">IFERROR(INDEX($A$101:$B$130,MATCH(LARGE(($B$101:$B$130=Q$133)*1/ROW($A$101:$A$130),ROWS($A$134:$A151)),1/ROW($A$101:$A$130),0),COLUMNS($A$134:$A$134)),"")</f>
        <v/>
      </c>
      <c r="R151" s="559" t="str">
        <f t="array" ref="R151">IFERROR(INDEX($A$101:$B$130,MATCH(LARGE(($B$101:$B$130=R$133)*1/ROW($A$101:$A$130),ROWS($A$134:$A151)),1/ROW($A$101:$A$130),0),COLUMNS($A$134:$A$134)),"")</f>
        <v/>
      </c>
      <c r="S151" s="559" t="str">
        <f t="array" ref="S151">IFERROR(INDEX($A$101:$B$130,MATCH(LARGE(($B$101:$B$130=S$133)*1/ROW($A$101:$A$130),ROWS($A$134:$A151)),1/ROW($A$101:$A$130),0),COLUMNS($A$134:$A$134)),"")</f>
        <v/>
      </c>
      <c r="T151" s="559" t="str">
        <f t="array" ref="T151">IFERROR(INDEX($A$101:$B$130,MATCH(LARGE(($B$101:$B$130=T$133)*1/ROW($A$101:$A$130),ROWS($A$134:$A151)),1/ROW($A$101:$A$130),0),COLUMNS($A$134:$A$134)),"")</f>
        <v/>
      </c>
      <c r="U151" s="559" t="str">
        <f t="array" ref="U151">IFERROR(INDEX($A$101:$B$130,MATCH(LARGE(($B$101:$B$130=U$133)*1/ROW($A$101:$A$130),ROWS($A$134:$A151)),1/ROW($A$101:$A$130),0),COLUMNS($A$134:$A$134)),"")</f>
        <v/>
      </c>
      <c r="V151" s="568" t="str">
        <f t="array" ref="V151">IFERROR(INDEX($A$101:$B$130,MATCH(LARGE(($B$101:$B$130=V$133)*1/ROW($A$101:$A$130),ROWS($A$134:$A151)),1/ROW($A$101:$A$130),0),COLUMNS($A$134:$A$134)),"")</f>
        <v/>
      </c>
      <c r="W151" s="559" t="str">
        <f t="array" ref="W151">IFERROR(INDEX($A$101:$B$130,MATCH(LARGE(($B$101:$B$130=W$133)*1/ROW($A$101:$A$130),ROWS($A$134:$A151)),1/ROW($A$101:$A$130),0),COLUMNS($A$134:$A$134)),"")</f>
        <v/>
      </c>
      <c r="X151" s="559" t="str">
        <f t="array" ref="X151">IFERROR(INDEX($A$101:$B$130,MATCH(LARGE(($B$101:$B$130=X$133)*1/ROW($A$101:$A$130),ROWS($A$134:$A151)),1/ROW($A$101:$A$130),0),COLUMNS($A$134:$A$134)),"")</f>
        <v/>
      </c>
      <c r="Y151" s="559" t="str">
        <f t="array" ref="Y151">IFERROR(INDEX($A$101:$B$130,MATCH(LARGE(($B$101:$B$130=Y$133)*1/ROW($A$101:$A$130),ROWS($A$134:$A151)),1/ROW($A$101:$A$130),0),COLUMNS($A$134:$A$134)),"")</f>
        <v/>
      </c>
      <c r="Z151" s="559" t="str">
        <f t="array" ref="Z151">IFERROR(INDEX($A$101:$B$130,MATCH(LARGE(($B$101:$B$130=Z$133)*1/ROW($A$101:$A$130),ROWS($A$134:$A151)),1/ROW($A$101:$A$130),0),COLUMNS($A$134:$A$134)),"")</f>
        <v/>
      </c>
      <c r="AA151" s="559" t="str">
        <f t="array" ref="AA151">IFERROR(INDEX($A$101:$B$130,MATCH(LARGE(($B$101:$B$130=AA$133)*1/ROW($A$101:$A$130),ROWS($A$134:$A151)),1/ROW($A$101:$A$130),0),COLUMNS($A$134:$A$134)),"")</f>
        <v/>
      </c>
      <c r="AB151" s="559" t="str">
        <f t="array" ref="AB151">IFERROR(INDEX($A$101:$B$130,MATCH(LARGE(($B$101:$B$130=AB$133)*1/ROW($A$101:$A$130),ROWS($A$134:$A151)),1/ROW($A$101:$A$130),0),COLUMNS($A$134:$A$134)),"")</f>
        <v/>
      </c>
      <c r="AC151" s="559" t="str">
        <f t="array" ref="AC151">IFERROR(INDEX($A$101:$B$130,MATCH(LARGE(($B$101:$B$130=AC$133)*1/ROW($A$101:$A$130),ROWS($A$134:$A151)),1/ROW($A$101:$A$130),0),COLUMNS($A$134:$A$134)),"")</f>
        <v/>
      </c>
      <c r="AD151" s="559" t="str">
        <f t="array" ref="AD151">IFERROR(INDEX($A$101:$B$130,MATCH(LARGE(($B$101:$B$130=AD$133)*1/ROW($A$101:$A$130),ROWS($A$134:$A151)),1/ROW($A$101:$A$130),0),COLUMNS($A$134:$A$134)),"")</f>
        <v/>
      </c>
      <c r="AE151" s="559" t="str">
        <f t="array" ref="AE151">IFERROR(INDEX($A$101:$B$130,MATCH(LARGE(($B$101:$B$130=AE$133)*1/ROW($A$101:$A$130),ROWS($A$134:$A151)),1/ROW($A$101:$A$130),0),COLUMNS($A$134:$A$134)),"")</f>
        <v/>
      </c>
      <c r="AF151" s="559" t="str">
        <f t="array" ref="AF151">IFERROR(INDEX($A$101:$B$130,MATCH(LARGE(($B$101:$B$130=AF$133)*1/ROW($A$101:$A$130),ROWS($A$134:$A151)),1/ROW($A$101:$A$130),0),COLUMNS($A$134:$A$134)),"")</f>
        <v/>
      </c>
      <c r="AG151" s="569" t="str">
        <f t="array" ref="AG151">IFERROR(INDEX($A$101:$B$130,MATCH(LARGE(($B$101:$B$130=AG$133)*1/ROW($A$101:$A$130),ROWS($A$134:$A151)),1/ROW($A$101:$A$130),0),COLUMNS($A$134:$A$134)),"")</f>
        <v/>
      </c>
      <c r="AH151" s="559" t="str">
        <f t="array" ref="AH151">IFERROR(INDEX($A$101:$F$130,MATCH(LARGE(($D$101:$D$130=AH$133)*1/ROW($A$101:$A$130),ROWS($A$134:$A151)),1/ROW($A$101:$A$130),0),COLUMNS($A$134:$A$134)),"")</f>
        <v/>
      </c>
      <c r="AI151" s="559" t="str">
        <f t="array" ref="AI151">IFERROR(INDEX($A$101:$F$130,MATCH(LARGE(($D$101:$D$130=AI$133)*1/ROW($A$101:$A$130),ROWS($A$134:$A151)),1/ROW($A$101:$A$130),0),COLUMNS($A$134:$A$134)),"")</f>
        <v/>
      </c>
      <c r="AJ151" s="559" t="str">
        <f t="array" ref="AJ151">IFERROR(INDEX($A$101:$F$130,MATCH(LARGE(($D$101:$D$130=AJ$133)*1/ROW($A$101:$A$130),ROWS($A$134:$A151)),1/ROW($A$101:$A$130),0),COLUMNS($A$134:$A$134)),"")</f>
        <v/>
      </c>
      <c r="AK151" s="559" t="str">
        <f t="array" ref="AK151">IFERROR(INDEX($A$101:$F$130,MATCH(LARGE(($E$101:$E$130=AK$133)*1/ROW($A$101:$A$130),ROWS($A$134:$A151)),1/ROW($A$101:$A$130),0),COLUMNS($A$134:$A$134)),"")</f>
        <v/>
      </c>
      <c r="AL151" s="559" t="str">
        <f t="array" ref="AL151">IFERROR(INDEX($A$101:$F$130,MATCH(LARGE(($E$101:$E$130=AL$133)*1/ROW($A$101:$A$130),ROWS($A$134:$A151)),1/ROW($A$101:$A$130),0),COLUMNS($A$134:$A$134)),"")</f>
        <v/>
      </c>
      <c r="AM151" s="559" t="str">
        <f t="array" ref="AM151">IFERROR(INDEX($A$101:$F$130,MATCH(LARGE(($E$101:$E$130=AM$133)*1/ROW($A$101:$A$130),ROWS($A$134:$A151)),1/ROW($A$101:$A$130),0),COLUMNS($A$134:$A$134)),"")</f>
        <v/>
      </c>
      <c r="AN151" s="559" t="str">
        <f t="array" ref="AN151">IFERROR(INDEX($A$101:$F$130,MATCH(LARGE(($F$101:$F$130=AN$133)*1/ROW($A$101:$A$130),ROWS($A$134:$A151)),1/ROW($A$101:$A$130),0),COLUMNS($A$134:$A$134)),"")</f>
        <v/>
      </c>
      <c r="AO151" s="559" t="str">
        <f t="array" ref="AO151">IFERROR(INDEX($A$101:$F$130,MATCH(LARGE(($F$101:$F$130=AO$133)*1/ROW($A$101:$A$130),ROWS($A$134:$A151)),1/ROW($A$101:$A$130),0),COLUMNS($A$134:$A$134)),"")</f>
        <v/>
      </c>
      <c r="AP151" s="559" t="str">
        <f t="array" ref="AP151">IFERROR(INDEX($A$101:$F$130,MATCH(LARGE(($F$101:$F$130=AP$133)*1/ROW($A$101:$A$130),ROWS($A$134:$A151)),1/ROW($A$101:$A$130),0),COLUMNS($A$134:$A$134)),"")</f>
        <v/>
      </c>
      <c r="AQ151" s="559" t="str">
        <f t="array" ref="AQ151">IFERROR(INDEX($A$101:$F$130,MATCH(LARGE(($F$101:$F$130=AQ$133)*1/ROW($A$101:$A$130),ROWS($A$134:$A151)),1/ROW($A$101:$A$130),0),COLUMNS($A$134:$A$134)),"")</f>
        <v/>
      </c>
      <c r="AR151" s="559" t="str">
        <f t="array" ref="AR151">IFERROR(INDEX($A$101:$B$130,MATCH(LARGE(($B$101:$B$130=AR$133)*1/ROW($A$101:$A$130),ROWS($A$134:$A151)),1/ROW($A$101:$A$130),0),COLUMNS($A$134:$A$134)),"")</f>
        <v/>
      </c>
      <c r="AS151" s="559" t="str">
        <f t="shared" si="10"/>
        <v/>
      </c>
      <c r="AT151" s="559" t="str">
        <f t="shared" si="12"/>
        <v/>
      </c>
      <c r="AU151" s="559" t="str">
        <f t="shared" si="11"/>
        <v/>
      </c>
      <c r="BE151" s="544"/>
      <c r="BK151" s="76"/>
      <c r="BM151" s="165"/>
    </row>
    <row r="152" spans="1:147" hidden="1">
      <c r="A152" s="559" t="str">
        <f t="array" ref="A152">IFERROR(INDEX($A$101:$B$130,MATCH(LARGE(($B$101:$B$130=A$133)*1/ROW($A$101:$A$130),ROWS($A$134:$A152)),1/ROW($A$101:$A$130),0),COLUMNS($A$134:$A$134)),"")</f>
        <v/>
      </c>
      <c r="B152" s="559" t="str">
        <f t="array" ref="B152">IFERROR(INDEX($A$101:$B$130,MATCH(LARGE(($B$101:$B$130=B$133)*1/ROW($A$101:$A$130),ROWS($A$134:$A152)),1/ROW($A$101:$A$130),0),COLUMNS($A$134:$A$134)),"")</f>
        <v/>
      </c>
      <c r="C152" s="558" t="str">
        <f t="array" ref="C152">IFERROR(INDEX($A$101:$B$130,MATCH(LARGE(($B$101:$B$130=C$133)*1/ROW($A$101:$A$130),ROWS($A$134:$A152)),1/ROW($A$101:$A$130),0),COLUMNS($A$134:$A$134)),"")</f>
        <v/>
      </c>
      <c r="D152" s="559" t="str">
        <f t="array" ref="D152">IFERROR(INDEX($A$101:$B$130,MATCH(LARGE(($B$101:$B$130=D$133)*1/ROW($A$101:$A$130),ROWS($A$134:$A152)),1/ROW($A$101:$A$130),0),COLUMNS($A$134:$A$134)),"")</f>
        <v/>
      </c>
      <c r="E152" s="559" t="str">
        <f t="array" ref="E152">IFERROR(INDEX($A$101:$B$130,MATCH(LARGE(($B$101:$B$130=E$133)*1/ROW($A$101:$A$130),ROWS($A$134:$A152)),1/ROW($A$101:$A$130),0),COLUMNS($A$134:$A$134)),"")</f>
        <v/>
      </c>
      <c r="F152" s="559" t="str">
        <f t="array" ref="F152">IFERROR(INDEX($A$101:$B$130,MATCH(LARGE(($B$101:$B$130=F$133)*1/ROW($A$101:$A$130),ROWS($A$134:$A152)),1/ROW($A$101:$A$130),0),COLUMNS($A$134:$A$134)),"")</f>
        <v/>
      </c>
      <c r="G152" s="559" t="str">
        <f t="array" ref="G152">IFERROR(INDEX($A$101:$B$130,MATCH(LARGE(($B$101:$B$130=G$133)*1/ROW($A$101:$A$130),ROWS($A$134:$A152)),1/ROW($A$101:$A$130),0),COLUMNS($A$134:$A$134)),"")</f>
        <v/>
      </c>
      <c r="H152" s="559" t="str">
        <f t="array" ref="H152">IFERROR(INDEX($A$101:$B$130,MATCH(LARGE(($B$101:$B$130=H$133)*1/ROW($A$101:$A$130),ROWS($A$134:$A152)),1/ROW($A$101:$A$130),0),COLUMNS($A$134:$A$134)),"")</f>
        <v/>
      </c>
      <c r="I152" s="559" t="str">
        <f t="array" ref="I152">IFERROR(INDEX($A$101:$B$130,MATCH(LARGE(($B$101:$B$130=I$133)*1/ROW($A$101:$A$130),ROWS($A$134:$A152)),1/ROW($A$101:$A$130),0),COLUMNS($A$134:$A$134)),"")</f>
        <v/>
      </c>
      <c r="J152" s="559" t="str">
        <f t="array" ref="J152">IFERROR(INDEX($A$101:$B$130,MATCH(LARGE(($B$101:$B$130=J$133)*1/ROW($A$101:$A$130),ROWS($A$134:$A152)),1/ROW($A$101:$A$130),0),COLUMNS($A$134:$A$134)),"")</f>
        <v/>
      </c>
      <c r="K152" s="559" t="str">
        <f t="array" ref="K152">IFERROR(INDEX($A$101:$B$130,MATCH(LARGE(($B$101:$B$130=K$133)*1/ROW($A$101:$A$130),ROWS($A$134:$A152)),1/ROW($A$101:$A$130),0),COLUMNS($A$134:$A$134)),"")</f>
        <v/>
      </c>
      <c r="L152" s="559" t="str">
        <f t="array" ref="L152">IFERROR(INDEX($A$101:$B$130,MATCH(LARGE(($B$101:$B$130=L$133)*1/ROW($A$101:$A$130),ROWS($A$134:$A152)),1/ROW($A$101:$A$130),0),COLUMNS($A$134:$A$134)),"")</f>
        <v/>
      </c>
      <c r="M152" s="559" t="str">
        <f t="array" ref="M152">IFERROR(INDEX($A$101:$B$130,MATCH(LARGE(($B$101:$B$130=M$133)*1/ROW($A$101:$A$130),ROWS($A$134:$A152)),1/ROW($A$101:$A$130),0),COLUMNS($A$134:$A$134)),"")</f>
        <v/>
      </c>
      <c r="N152" s="559" t="str">
        <f t="array" ref="N152">IFERROR(INDEX($A$101:$B$130,MATCH(LARGE(($B$101:$B$130=N$133)*1/ROW($A$101:$A$130),ROWS($A$134:$A152)),1/ROW($A$101:$A$130),0),COLUMNS($A$134:$A$134)),"")</f>
        <v/>
      </c>
      <c r="O152" s="559" t="str">
        <f t="array" ref="O152">IFERROR(INDEX($A$101:$B$130,MATCH(LARGE(($B$101:$B$130=O$133)*1/ROW($A$101:$A$130),ROWS($A$134:$A152)),1/ROW($A$101:$A$130),0),COLUMNS($A$134:$A$134)),"")</f>
        <v/>
      </c>
      <c r="P152" s="559" t="str">
        <f t="array" ref="P152">IFERROR(INDEX($A$101:$B$130,MATCH(LARGE(($B$101:$B$130=P$133)*1/ROW($A$101:$A$130),ROWS($A$134:$A152)),1/ROW($A$101:$A$130),0),COLUMNS($A$134:$A$134)),"")</f>
        <v/>
      </c>
      <c r="Q152" s="559" t="str">
        <f t="array" ref="Q152">IFERROR(INDEX($A$101:$B$130,MATCH(LARGE(($B$101:$B$130=Q$133)*1/ROW($A$101:$A$130),ROWS($A$134:$A152)),1/ROW($A$101:$A$130),0),COLUMNS($A$134:$A$134)),"")</f>
        <v/>
      </c>
      <c r="R152" s="559" t="str">
        <f t="array" ref="R152">IFERROR(INDEX($A$101:$B$130,MATCH(LARGE(($B$101:$B$130=R$133)*1/ROW($A$101:$A$130),ROWS($A$134:$A152)),1/ROW($A$101:$A$130),0),COLUMNS($A$134:$A$134)),"")</f>
        <v/>
      </c>
      <c r="S152" s="559" t="str">
        <f t="array" ref="S152">IFERROR(INDEX($A$101:$B$130,MATCH(LARGE(($B$101:$B$130=S$133)*1/ROW($A$101:$A$130),ROWS($A$134:$A152)),1/ROW($A$101:$A$130),0),COLUMNS($A$134:$A$134)),"")</f>
        <v/>
      </c>
      <c r="T152" s="559" t="str">
        <f t="array" ref="T152">IFERROR(INDEX($A$101:$B$130,MATCH(LARGE(($B$101:$B$130=T$133)*1/ROW($A$101:$A$130),ROWS($A$134:$A152)),1/ROW($A$101:$A$130),0),COLUMNS($A$134:$A$134)),"")</f>
        <v/>
      </c>
      <c r="U152" s="559" t="str">
        <f t="array" ref="U152">IFERROR(INDEX($A$101:$B$130,MATCH(LARGE(($B$101:$B$130=U$133)*1/ROW($A$101:$A$130),ROWS($A$134:$A152)),1/ROW($A$101:$A$130),0),COLUMNS($A$134:$A$134)),"")</f>
        <v/>
      </c>
      <c r="V152" s="568" t="str">
        <f t="array" ref="V152">IFERROR(INDEX($A$101:$B$130,MATCH(LARGE(($B$101:$B$130=V$133)*1/ROW($A$101:$A$130),ROWS($A$134:$A152)),1/ROW($A$101:$A$130),0),COLUMNS($A$134:$A$134)),"")</f>
        <v/>
      </c>
      <c r="W152" s="559" t="str">
        <f t="array" ref="W152">IFERROR(INDEX($A$101:$B$130,MATCH(LARGE(($B$101:$B$130=W$133)*1/ROW($A$101:$A$130),ROWS($A$134:$A152)),1/ROW($A$101:$A$130),0),COLUMNS($A$134:$A$134)),"")</f>
        <v/>
      </c>
      <c r="X152" s="559" t="str">
        <f t="array" ref="X152">IFERROR(INDEX($A$101:$B$130,MATCH(LARGE(($B$101:$B$130=X$133)*1/ROW($A$101:$A$130),ROWS($A$134:$A152)),1/ROW($A$101:$A$130),0),COLUMNS($A$134:$A$134)),"")</f>
        <v/>
      </c>
      <c r="Y152" s="559" t="str">
        <f t="array" ref="Y152">IFERROR(INDEX($A$101:$B$130,MATCH(LARGE(($B$101:$B$130=Y$133)*1/ROW($A$101:$A$130),ROWS($A$134:$A152)),1/ROW($A$101:$A$130),0),COLUMNS($A$134:$A$134)),"")</f>
        <v/>
      </c>
      <c r="Z152" s="559" t="str">
        <f t="array" ref="Z152">IFERROR(INDEX($A$101:$B$130,MATCH(LARGE(($B$101:$B$130=Z$133)*1/ROW($A$101:$A$130),ROWS($A$134:$A152)),1/ROW($A$101:$A$130),0),COLUMNS($A$134:$A$134)),"")</f>
        <v/>
      </c>
      <c r="AA152" s="559" t="str">
        <f t="array" ref="AA152">IFERROR(INDEX($A$101:$B$130,MATCH(LARGE(($B$101:$B$130=AA$133)*1/ROW($A$101:$A$130),ROWS($A$134:$A152)),1/ROW($A$101:$A$130),0),COLUMNS($A$134:$A$134)),"")</f>
        <v/>
      </c>
      <c r="AB152" s="559" t="str">
        <f t="array" ref="AB152">IFERROR(INDEX($A$101:$B$130,MATCH(LARGE(($B$101:$B$130=AB$133)*1/ROW($A$101:$A$130),ROWS($A$134:$A152)),1/ROW($A$101:$A$130),0),COLUMNS($A$134:$A$134)),"")</f>
        <v/>
      </c>
      <c r="AC152" s="559" t="str">
        <f t="array" ref="AC152">IFERROR(INDEX($A$101:$B$130,MATCH(LARGE(($B$101:$B$130=AC$133)*1/ROW($A$101:$A$130),ROWS($A$134:$A152)),1/ROW($A$101:$A$130),0),COLUMNS($A$134:$A$134)),"")</f>
        <v/>
      </c>
      <c r="AD152" s="559" t="str">
        <f t="array" ref="AD152">IFERROR(INDEX($A$101:$B$130,MATCH(LARGE(($B$101:$B$130=AD$133)*1/ROW($A$101:$A$130),ROWS($A$134:$A152)),1/ROW($A$101:$A$130),0),COLUMNS($A$134:$A$134)),"")</f>
        <v/>
      </c>
      <c r="AE152" s="559" t="str">
        <f t="array" ref="AE152">IFERROR(INDEX($A$101:$B$130,MATCH(LARGE(($B$101:$B$130=AE$133)*1/ROW($A$101:$A$130),ROWS($A$134:$A152)),1/ROW($A$101:$A$130),0),COLUMNS($A$134:$A$134)),"")</f>
        <v/>
      </c>
      <c r="AF152" s="559" t="str">
        <f t="array" ref="AF152">IFERROR(INDEX($A$101:$B$130,MATCH(LARGE(($B$101:$B$130=AF$133)*1/ROW($A$101:$A$130),ROWS($A$134:$A152)),1/ROW($A$101:$A$130),0),COLUMNS($A$134:$A$134)),"")</f>
        <v/>
      </c>
      <c r="AG152" s="569" t="str">
        <f t="array" ref="AG152">IFERROR(INDEX($A$101:$B$130,MATCH(LARGE(($B$101:$B$130=AG$133)*1/ROW($A$101:$A$130),ROWS($A$134:$A152)),1/ROW($A$101:$A$130),0),COLUMNS($A$134:$A$134)),"")</f>
        <v/>
      </c>
      <c r="AH152" s="559" t="str">
        <f t="array" ref="AH152">IFERROR(INDEX($A$101:$F$130,MATCH(LARGE(($D$101:$D$130=AH$133)*1/ROW($A$101:$A$130),ROWS($A$134:$A152)),1/ROW($A$101:$A$130),0),COLUMNS($A$134:$A$134)),"")</f>
        <v/>
      </c>
      <c r="AI152" s="559" t="str">
        <f t="array" ref="AI152">IFERROR(INDEX($A$101:$F$130,MATCH(LARGE(($D$101:$D$130=AI$133)*1/ROW($A$101:$A$130),ROWS($A$134:$A152)),1/ROW($A$101:$A$130),0),COLUMNS($A$134:$A$134)),"")</f>
        <v/>
      </c>
      <c r="AJ152" s="559" t="str">
        <f t="array" ref="AJ152">IFERROR(INDEX($A$101:$F$130,MATCH(LARGE(($D$101:$D$130=AJ$133)*1/ROW($A$101:$A$130),ROWS($A$134:$A152)),1/ROW($A$101:$A$130),0),COLUMNS($A$134:$A$134)),"")</f>
        <v/>
      </c>
      <c r="AK152" s="559" t="str">
        <f t="array" ref="AK152">IFERROR(INDEX($A$101:$F$130,MATCH(LARGE(($E$101:$E$130=AK$133)*1/ROW($A$101:$A$130),ROWS($A$134:$A152)),1/ROW($A$101:$A$130),0),COLUMNS($A$134:$A$134)),"")</f>
        <v/>
      </c>
      <c r="AL152" s="559" t="str">
        <f t="array" ref="AL152">IFERROR(INDEX($A$101:$F$130,MATCH(LARGE(($E$101:$E$130=AL$133)*1/ROW($A$101:$A$130),ROWS($A$134:$A152)),1/ROW($A$101:$A$130),0),COLUMNS($A$134:$A$134)),"")</f>
        <v/>
      </c>
      <c r="AM152" s="559" t="str">
        <f t="array" ref="AM152">IFERROR(INDEX($A$101:$F$130,MATCH(LARGE(($E$101:$E$130=AM$133)*1/ROW($A$101:$A$130),ROWS($A$134:$A152)),1/ROW($A$101:$A$130),0),COLUMNS($A$134:$A$134)),"")</f>
        <v/>
      </c>
      <c r="AN152" s="559" t="str">
        <f t="array" ref="AN152">IFERROR(INDEX($A$101:$F$130,MATCH(LARGE(($F$101:$F$130=AN$133)*1/ROW($A$101:$A$130),ROWS($A$134:$A152)),1/ROW($A$101:$A$130),0),COLUMNS($A$134:$A$134)),"")</f>
        <v/>
      </c>
      <c r="AO152" s="559" t="str">
        <f t="array" ref="AO152">IFERROR(INDEX($A$101:$F$130,MATCH(LARGE(($F$101:$F$130=AO$133)*1/ROW($A$101:$A$130),ROWS($A$134:$A152)),1/ROW($A$101:$A$130),0),COLUMNS($A$134:$A$134)),"")</f>
        <v/>
      </c>
      <c r="AP152" s="559" t="str">
        <f t="array" ref="AP152">IFERROR(INDEX($A$101:$F$130,MATCH(LARGE(($F$101:$F$130=AP$133)*1/ROW($A$101:$A$130),ROWS($A$134:$A152)),1/ROW($A$101:$A$130),0),COLUMNS($A$134:$A$134)),"")</f>
        <v/>
      </c>
      <c r="AQ152" s="559" t="str">
        <f t="array" ref="AQ152">IFERROR(INDEX($A$101:$F$130,MATCH(LARGE(($F$101:$F$130=AQ$133)*1/ROW($A$101:$A$130),ROWS($A$134:$A152)),1/ROW($A$101:$A$130),0),COLUMNS($A$134:$A$134)),"")</f>
        <v/>
      </c>
      <c r="AR152" s="559" t="str">
        <f t="array" ref="AR152">IFERROR(INDEX($A$101:$B$130,MATCH(LARGE(($B$101:$B$130=AR$133)*1/ROW($A$101:$A$130),ROWS($A$134:$A152)),1/ROW($A$101:$A$130),0),COLUMNS($A$134:$A$134)),"")</f>
        <v/>
      </c>
      <c r="AS152" s="559" t="str">
        <f t="shared" si="10"/>
        <v/>
      </c>
      <c r="AT152" s="559" t="str">
        <f t="shared" si="12"/>
        <v/>
      </c>
      <c r="AU152" s="559" t="str">
        <f t="shared" si="11"/>
        <v/>
      </c>
      <c r="AW152" s="75"/>
      <c r="BE152" s="544"/>
      <c r="BK152" s="76"/>
      <c r="BM152" s="165"/>
    </row>
    <row r="153" spans="1:147" hidden="1">
      <c r="A153" s="559" t="str">
        <f t="array" ref="A153">IFERROR(INDEX($A$101:$B$130,MATCH(LARGE(($B$101:$B$130=A$133)*1/ROW($A$101:$A$130),ROWS($A$134:$A153)),1/ROW($A$101:$A$130),0),COLUMNS($A$134:$A$134)),"")</f>
        <v/>
      </c>
      <c r="B153" s="559" t="str">
        <f t="array" ref="B153">IFERROR(INDEX($A$101:$B$130,MATCH(LARGE(($B$101:$B$130=B$133)*1/ROW($A$101:$A$130),ROWS($A$134:$A153)),1/ROW($A$101:$A$130),0),COLUMNS($A$134:$A$134)),"")</f>
        <v/>
      </c>
      <c r="C153" s="558" t="str">
        <f t="array" ref="C153">IFERROR(INDEX($A$101:$B$130,MATCH(LARGE(($B$101:$B$130=C$133)*1/ROW($A$101:$A$130),ROWS($A$134:$A153)),1/ROW($A$101:$A$130),0),COLUMNS($A$134:$A$134)),"")</f>
        <v/>
      </c>
      <c r="D153" s="559" t="str">
        <f t="array" ref="D153">IFERROR(INDEX($A$101:$B$130,MATCH(LARGE(($B$101:$B$130=D$133)*1/ROW($A$101:$A$130),ROWS($A$134:$A153)),1/ROW($A$101:$A$130),0),COLUMNS($A$134:$A$134)),"")</f>
        <v/>
      </c>
      <c r="E153" s="559" t="str">
        <f t="array" ref="E153">IFERROR(INDEX($A$101:$B$130,MATCH(LARGE(($B$101:$B$130=E$133)*1/ROW($A$101:$A$130),ROWS($A$134:$A153)),1/ROW($A$101:$A$130),0),COLUMNS($A$134:$A$134)),"")</f>
        <v/>
      </c>
      <c r="F153" s="559" t="str">
        <f t="array" ref="F153">IFERROR(INDEX($A$101:$B$130,MATCH(LARGE(($B$101:$B$130=F$133)*1/ROW($A$101:$A$130),ROWS($A$134:$A153)),1/ROW($A$101:$A$130),0),COLUMNS($A$134:$A$134)),"")</f>
        <v/>
      </c>
      <c r="G153" s="559" t="str">
        <f t="array" ref="G153">IFERROR(INDEX($A$101:$B$130,MATCH(LARGE(($B$101:$B$130=G$133)*1/ROW($A$101:$A$130),ROWS($A$134:$A153)),1/ROW($A$101:$A$130),0),COLUMNS($A$134:$A$134)),"")</f>
        <v/>
      </c>
      <c r="H153" s="559" t="str">
        <f t="array" ref="H153">IFERROR(INDEX($A$101:$B$130,MATCH(LARGE(($B$101:$B$130=H$133)*1/ROW($A$101:$A$130),ROWS($A$134:$A153)),1/ROW($A$101:$A$130),0),COLUMNS($A$134:$A$134)),"")</f>
        <v/>
      </c>
      <c r="I153" s="559" t="str">
        <f t="array" ref="I153">IFERROR(INDEX($A$101:$B$130,MATCH(LARGE(($B$101:$B$130=I$133)*1/ROW($A$101:$A$130),ROWS($A$134:$A153)),1/ROW($A$101:$A$130),0),COLUMNS($A$134:$A$134)),"")</f>
        <v/>
      </c>
      <c r="J153" s="559" t="str">
        <f t="array" ref="J153">IFERROR(INDEX($A$101:$B$130,MATCH(LARGE(($B$101:$B$130=J$133)*1/ROW($A$101:$A$130),ROWS($A$134:$A153)),1/ROW($A$101:$A$130),0),COLUMNS($A$134:$A$134)),"")</f>
        <v/>
      </c>
      <c r="K153" s="559" t="str">
        <f t="array" ref="K153">IFERROR(INDEX($A$101:$B$130,MATCH(LARGE(($B$101:$B$130=K$133)*1/ROW($A$101:$A$130),ROWS($A$134:$A153)),1/ROW($A$101:$A$130),0),COLUMNS($A$134:$A$134)),"")</f>
        <v/>
      </c>
      <c r="L153" s="559" t="str">
        <f t="array" ref="L153">IFERROR(INDEX($A$101:$B$130,MATCH(LARGE(($B$101:$B$130=L$133)*1/ROW($A$101:$A$130),ROWS($A$134:$A153)),1/ROW($A$101:$A$130),0),COLUMNS($A$134:$A$134)),"")</f>
        <v/>
      </c>
      <c r="M153" s="559" t="str">
        <f t="array" ref="M153">IFERROR(INDEX($A$101:$B$130,MATCH(LARGE(($B$101:$B$130=M$133)*1/ROW($A$101:$A$130),ROWS($A$134:$A153)),1/ROW($A$101:$A$130),0),COLUMNS($A$134:$A$134)),"")</f>
        <v/>
      </c>
      <c r="N153" s="559" t="str">
        <f t="array" ref="N153">IFERROR(INDEX($A$101:$B$130,MATCH(LARGE(($B$101:$B$130=N$133)*1/ROW($A$101:$A$130),ROWS($A$134:$A153)),1/ROW($A$101:$A$130),0),COLUMNS($A$134:$A$134)),"")</f>
        <v/>
      </c>
      <c r="O153" s="559" t="str">
        <f t="array" ref="O153">IFERROR(INDEX($A$101:$B$130,MATCH(LARGE(($B$101:$B$130=O$133)*1/ROW($A$101:$A$130),ROWS($A$134:$A153)),1/ROW($A$101:$A$130),0),COLUMNS($A$134:$A$134)),"")</f>
        <v/>
      </c>
      <c r="P153" s="559" t="str">
        <f t="array" ref="P153">IFERROR(INDEX($A$101:$B$130,MATCH(LARGE(($B$101:$B$130=P$133)*1/ROW($A$101:$A$130),ROWS($A$134:$A153)),1/ROW($A$101:$A$130),0),COLUMNS($A$134:$A$134)),"")</f>
        <v/>
      </c>
      <c r="Q153" s="559" t="str">
        <f t="array" ref="Q153">IFERROR(INDEX($A$101:$B$130,MATCH(LARGE(($B$101:$B$130=Q$133)*1/ROW($A$101:$A$130),ROWS($A$134:$A153)),1/ROW($A$101:$A$130),0),COLUMNS($A$134:$A$134)),"")</f>
        <v/>
      </c>
      <c r="R153" s="559" t="str">
        <f t="array" ref="R153">IFERROR(INDEX($A$101:$B$130,MATCH(LARGE(($B$101:$B$130=R$133)*1/ROW($A$101:$A$130),ROWS($A$134:$A153)),1/ROW($A$101:$A$130),0),COLUMNS($A$134:$A$134)),"")</f>
        <v/>
      </c>
      <c r="S153" s="559" t="str">
        <f t="array" ref="S153">IFERROR(INDEX($A$101:$B$130,MATCH(LARGE(($B$101:$B$130=S$133)*1/ROW($A$101:$A$130),ROWS($A$134:$A153)),1/ROW($A$101:$A$130),0),COLUMNS($A$134:$A$134)),"")</f>
        <v/>
      </c>
      <c r="T153" s="559" t="str">
        <f t="array" ref="T153">IFERROR(INDEX($A$101:$B$130,MATCH(LARGE(($B$101:$B$130=T$133)*1/ROW($A$101:$A$130),ROWS($A$134:$A153)),1/ROW($A$101:$A$130),0),COLUMNS($A$134:$A$134)),"")</f>
        <v/>
      </c>
      <c r="U153" s="559" t="str">
        <f t="array" ref="U153">IFERROR(INDEX($A$101:$B$130,MATCH(LARGE(($B$101:$B$130=U$133)*1/ROW($A$101:$A$130),ROWS($A$134:$A153)),1/ROW($A$101:$A$130),0),COLUMNS($A$134:$A$134)),"")</f>
        <v/>
      </c>
      <c r="V153" s="568" t="str">
        <f t="array" ref="V153">IFERROR(INDEX($A$101:$B$130,MATCH(LARGE(($B$101:$B$130=V$133)*1/ROW($A$101:$A$130),ROWS($A$134:$A153)),1/ROW($A$101:$A$130),0),COLUMNS($A$134:$A$134)),"")</f>
        <v/>
      </c>
      <c r="W153" s="559" t="str">
        <f t="array" ref="W153">IFERROR(INDEX($A$101:$B$130,MATCH(LARGE(($B$101:$B$130=W$133)*1/ROW($A$101:$A$130),ROWS($A$134:$A153)),1/ROW($A$101:$A$130),0),COLUMNS($A$134:$A$134)),"")</f>
        <v/>
      </c>
      <c r="X153" s="559" t="str">
        <f t="array" ref="X153">IFERROR(INDEX($A$101:$B$130,MATCH(LARGE(($B$101:$B$130=X$133)*1/ROW($A$101:$A$130),ROWS($A$134:$A153)),1/ROW($A$101:$A$130),0),COLUMNS($A$134:$A$134)),"")</f>
        <v/>
      </c>
      <c r="Y153" s="559" t="str">
        <f t="array" ref="Y153">IFERROR(INDEX($A$101:$B$130,MATCH(LARGE(($B$101:$B$130=Y$133)*1/ROW($A$101:$A$130),ROWS($A$134:$A153)),1/ROW($A$101:$A$130),0),COLUMNS($A$134:$A$134)),"")</f>
        <v/>
      </c>
      <c r="Z153" s="559" t="str">
        <f t="array" ref="Z153">IFERROR(INDEX($A$101:$B$130,MATCH(LARGE(($B$101:$B$130=Z$133)*1/ROW($A$101:$A$130),ROWS($A$134:$A153)),1/ROW($A$101:$A$130),0),COLUMNS($A$134:$A$134)),"")</f>
        <v/>
      </c>
      <c r="AA153" s="559" t="str">
        <f t="array" ref="AA153">IFERROR(INDEX($A$101:$B$130,MATCH(LARGE(($B$101:$B$130=AA$133)*1/ROW($A$101:$A$130),ROWS($A$134:$A153)),1/ROW($A$101:$A$130),0),COLUMNS($A$134:$A$134)),"")</f>
        <v/>
      </c>
      <c r="AB153" s="559" t="str">
        <f t="array" ref="AB153">IFERROR(INDEX($A$101:$B$130,MATCH(LARGE(($B$101:$B$130=AB$133)*1/ROW($A$101:$A$130),ROWS($A$134:$A153)),1/ROW($A$101:$A$130),0),COLUMNS($A$134:$A$134)),"")</f>
        <v/>
      </c>
      <c r="AC153" s="559" t="str">
        <f t="array" ref="AC153">IFERROR(INDEX($A$101:$B$130,MATCH(LARGE(($B$101:$B$130=AC$133)*1/ROW($A$101:$A$130),ROWS($A$134:$A153)),1/ROW($A$101:$A$130),0),COLUMNS($A$134:$A$134)),"")</f>
        <v/>
      </c>
      <c r="AD153" s="559" t="str">
        <f t="array" ref="AD153">IFERROR(INDEX($A$101:$B$130,MATCH(LARGE(($B$101:$B$130=AD$133)*1/ROW($A$101:$A$130),ROWS($A$134:$A153)),1/ROW($A$101:$A$130),0),COLUMNS($A$134:$A$134)),"")</f>
        <v/>
      </c>
      <c r="AE153" s="559" t="str">
        <f t="array" ref="AE153">IFERROR(INDEX($A$101:$B$130,MATCH(LARGE(($B$101:$B$130=AE$133)*1/ROW($A$101:$A$130),ROWS($A$134:$A153)),1/ROW($A$101:$A$130),0),COLUMNS($A$134:$A$134)),"")</f>
        <v/>
      </c>
      <c r="AF153" s="559" t="str">
        <f t="array" ref="AF153">IFERROR(INDEX($A$101:$B$130,MATCH(LARGE(($B$101:$B$130=AF$133)*1/ROW($A$101:$A$130),ROWS($A$134:$A153)),1/ROW($A$101:$A$130),0),COLUMNS($A$134:$A$134)),"")</f>
        <v/>
      </c>
      <c r="AG153" s="569" t="str">
        <f t="array" ref="AG153">IFERROR(INDEX($A$101:$B$130,MATCH(LARGE(($B$101:$B$130=AG$133)*1/ROW($A$101:$A$130),ROWS($A$134:$A153)),1/ROW($A$101:$A$130),0),COLUMNS($A$134:$A$134)),"")</f>
        <v/>
      </c>
      <c r="AH153" s="559" t="str">
        <f t="array" ref="AH153">IFERROR(INDEX($A$101:$F$130,MATCH(LARGE(($D$101:$D$130=AH$133)*1/ROW($A$101:$A$130),ROWS($A$134:$A153)),1/ROW($A$101:$A$130),0),COLUMNS($A$134:$A$134)),"")</f>
        <v/>
      </c>
      <c r="AI153" s="559" t="str">
        <f t="array" ref="AI153">IFERROR(INDEX($A$101:$F$130,MATCH(LARGE(($D$101:$D$130=AI$133)*1/ROW($A$101:$A$130),ROWS($A$134:$A153)),1/ROW($A$101:$A$130),0),COLUMNS($A$134:$A$134)),"")</f>
        <v/>
      </c>
      <c r="AJ153" s="559" t="str">
        <f t="array" ref="AJ153">IFERROR(INDEX($A$101:$F$130,MATCH(LARGE(($D$101:$D$130=AJ$133)*1/ROW($A$101:$A$130),ROWS($A$134:$A153)),1/ROW($A$101:$A$130),0),COLUMNS($A$134:$A$134)),"")</f>
        <v/>
      </c>
      <c r="AK153" s="559" t="str">
        <f t="array" ref="AK153">IFERROR(INDEX($A$101:$F$130,MATCH(LARGE(($E$101:$E$130=AK$133)*1/ROW($A$101:$A$130),ROWS($A$134:$A153)),1/ROW($A$101:$A$130),0),COLUMNS($A$134:$A$134)),"")</f>
        <v/>
      </c>
      <c r="AL153" s="559" t="str">
        <f t="array" ref="AL153">IFERROR(INDEX($A$101:$F$130,MATCH(LARGE(($E$101:$E$130=AL$133)*1/ROW($A$101:$A$130),ROWS($A$134:$A153)),1/ROW($A$101:$A$130),0),COLUMNS($A$134:$A$134)),"")</f>
        <v/>
      </c>
      <c r="AM153" s="559" t="str">
        <f t="array" ref="AM153">IFERROR(INDEX($A$101:$F$130,MATCH(LARGE(($E$101:$E$130=AM$133)*1/ROW($A$101:$A$130),ROWS($A$134:$A153)),1/ROW($A$101:$A$130),0),COLUMNS($A$134:$A$134)),"")</f>
        <v/>
      </c>
      <c r="AN153" s="559" t="str">
        <f t="array" ref="AN153">IFERROR(INDEX($A$101:$F$130,MATCH(LARGE(($F$101:$F$130=AN$133)*1/ROW($A$101:$A$130),ROWS($A$134:$A153)),1/ROW($A$101:$A$130),0),COLUMNS($A$134:$A$134)),"")</f>
        <v/>
      </c>
      <c r="AO153" s="559" t="str">
        <f t="array" ref="AO153">IFERROR(INDEX($A$101:$F$130,MATCH(LARGE(($F$101:$F$130=AO$133)*1/ROW($A$101:$A$130),ROWS($A$134:$A153)),1/ROW($A$101:$A$130),0),COLUMNS($A$134:$A$134)),"")</f>
        <v/>
      </c>
      <c r="AP153" s="559" t="str">
        <f t="array" ref="AP153">IFERROR(INDEX($A$101:$F$130,MATCH(LARGE(($F$101:$F$130=AP$133)*1/ROW($A$101:$A$130),ROWS($A$134:$A153)),1/ROW($A$101:$A$130),0),COLUMNS($A$134:$A$134)),"")</f>
        <v/>
      </c>
      <c r="AQ153" s="559" t="str">
        <f t="array" ref="AQ153">IFERROR(INDEX($A$101:$F$130,MATCH(LARGE(($F$101:$F$130=AQ$133)*1/ROW($A$101:$A$130),ROWS($A$134:$A153)),1/ROW($A$101:$A$130),0),COLUMNS($A$134:$A$134)),"")</f>
        <v/>
      </c>
      <c r="AR153" s="559" t="str">
        <f t="array" ref="AR153">IFERROR(INDEX($A$101:$B$130,MATCH(LARGE(($B$101:$B$130=AR$133)*1/ROW($A$101:$A$130),ROWS($A$134:$A153)),1/ROW($A$101:$A$130),0),COLUMNS($A$134:$A$134)),"")</f>
        <v/>
      </c>
      <c r="AS153" s="559" t="str">
        <f t="shared" si="10"/>
        <v/>
      </c>
      <c r="AT153" s="559" t="str">
        <f t="shared" si="12"/>
        <v/>
      </c>
      <c r="AU153" s="559" t="str">
        <f t="shared" si="11"/>
        <v/>
      </c>
      <c r="BE153" s="544"/>
      <c r="BK153" s="76"/>
      <c r="BM153" s="165"/>
    </row>
    <row r="154" spans="1:147" hidden="1">
      <c r="A154" s="559" t="str">
        <f t="array" ref="A154">IFERROR(INDEX($A$101:$B$130,MATCH(LARGE(($B$101:$B$130=A$133)*1/ROW($A$101:$A$130),ROWS($A$134:$A154)),1/ROW($A$101:$A$130),0),COLUMNS($A$134:$A$134)),"")</f>
        <v/>
      </c>
      <c r="B154" s="559" t="str">
        <f t="array" ref="B154">IFERROR(INDEX($A$101:$B$130,MATCH(LARGE(($B$101:$B$130=B$133)*1/ROW($A$101:$A$130),ROWS($A$134:$A154)),1/ROW($A$101:$A$130),0),COLUMNS($A$134:$A$134)),"")</f>
        <v/>
      </c>
      <c r="C154" s="558" t="str">
        <f t="array" ref="C154">IFERROR(INDEX($A$101:$B$130,MATCH(LARGE(($B$101:$B$130=C$133)*1/ROW($A$101:$A$130),ROWS($A$134:$A154)),1/ROW($A$101:$A$130),0),COLUMNS($A$134:$A$134)),"")</f>
        <v/>
      </c>
      <c r="D154" s="559" t="str">
        <f t="array" ref="D154">IFERROR(INDEX($A$101:$B$130,MATCH(LARGE(($B$101:$B$130=D$133)*1/ROW($A$101:$A$130),ROWS($A$134:$A154)),1/ROW($A$101:$A$130),0),COLUMNS($A$134:$A$134)),"")</f>
        <v/>
      </c>
      <c r="E154" s="559" t="str">
        <f t="array" ref="E154">IFERROR(INDEX($A$101:$B$130,MATCH(LARGE(($B$101:$B$130=E$133)*1/ROW($A$101:$A$130),ROWS($A$134:$A154)),1/ROW($A$101:$A$130),0),COLUMNS($A$134:$A$134)),"")</f>
        <v/>
      </c>
      <c r="F154" s="559" t="str">
        <f t="array" ref="F154">IFERROR(INDEX($A$101:$B$130,MATCH(LARGE(($B$101:$B$130=F$133)*1/ROW($A$101:$A$130),ROWS($A$134:$A154)),1/ROW($A$101:$A$130),0),COLUMNS($A$134:$A$134)),"")</f>
        <v/>
      </c>
      <c r="G154" s="559" t="str">
        <f t="array" ref="G154">IFERROR(INDEX($A$101:$B$130,MATCH(LARGE(($B$101:$B$130=G$133)*1/ROW($A$101:$A$130),ROWS($A$134:$A154)),1/ROW($A$101:$A$130),0),COLUMNS($A$134:$A$134)),"")</f>
        <v/>
      </c>
      <c r="H154" s="559" t="str">
        <f t="array" ref="H154">IFERROR(INDEX($A$101:$B$130,MATCH(LARGE(($B$101:$B$130=H$133)*1/ROW($A$101:$A$130),ROWS($A$134:$A154)),1/ROW($A$101:$A$130),0),COLUMNS($A$134:$A$134)),"")</f>
        <v/>
      </c>
      <c r="I154" s="559" t="str">
        <f t="array" ref="I154">IFERROR(INDEX($A$101:$B$130,MATCH(LARGE(($B$101:$B$130=I$133)*1/ROW($A$101:$A$130),ROWS($A$134:$A154)),1/ROW($A$101:$A$130),0),COLUMNS($A$134:$A$134)),"")</f>
        <v/>
      </c>
      <c r="J154" s="559" t="str">
        <f t="array" ref="J154">IFERROR(INDEX($A$101:$B$130,MATCH(LARGE(($B$101:$B$130=J$133)*1/ROW($A$101:$A$130),ROWS($A$134:$A154)),1/ROW($A$101:$A$130),0),COLUMNS($A$134:$A$134)),"")</f>
        <v/>
      </c>
      <c r="K154" s="559" t="str">
        <f t="array" ref="K154">IFERROR(INDEX($A$101:$B$130,MATCH(LARGE(($B$101:$B$130=K$133)*1/ROW($A$101:$A$130),ROWS($A$134:$A154)),1/ROW($A$101:$A$130),0),COLUMNS($A$134:$A$134)),"")</f>
        <v/>
      </c>
      <c r="L154" s="559" t="str">
        <f t="array" ref="L154">IFERROR(INDEX($A$101:$B$130,MATCH(LARGE(($B$101:$B$130=L$133)*1/ROW($A$101:$A$130),ROWS($A$134:$A154)),1/ROW($A$101:$A$130),0),COLUMNS($A$134:$A$134)),"")</f>
        <v/>
      </c>
      <c r="M154" s="559" t="str">
        <f t="array" ref="M154">IFERROR(INDEX($A$101:$B$130,MATCH(LARGE(($B$101:$B$130=M$133)*1/ROW($A$101:$A$130),ROWS($A$134:$A154)),1/ROW($A$101:$A$130),0),COLUMNS($A$134:$A$134)),"")</f>
        <v/>
      </c>
      <c r="N154" s="559" t="str">
        <f t="array" ref="N154">IFERROR(INDEX($A$101:$B$130,MATCH(LARGE(($B$101:$B$130=N$133)*1/ROW($A$101:$A$130),ROWS($A$134:$A154)),1/ROW($A$101:$A$130),0),COLUMNS($A$134:$A$134)),"")</f>
        <v/>
      </c>
      <c r="O154" s="559" t="str">
        <f t="array" ref="O154">IFERROR(INDEX($A$101:$B$130,MATCH(LARGE(($B$101:$B$130=O$133)*1/ROW($A$101:$A$130),ROWS($A$134:$A154)),1/ROW($A$101:$A$130),0),COLUMNS($A$134:$A$134)),"")</f>
        <v/>
      </c>
      <c r="P154" s="559" t="str">
        <f t="array" ref="P154">IFERROR(INDEX($A$101:$B$130,MATCH(LARGE(($B$101:$B$130=P$133)*1/ROW($A$101:$A$130),ROWS($A$134:$A154)),1/ROW($A$101:$A$130),0),COLUMNS($A$134:$A$134)),"")</f>
        <v/>
      </c>
      <c r="Q154" s="559" t="str">
        <f t="array" ref="Q154">IFERROR(INDEX($A$101:$B$130,MATCH(LARGE(($B$101:$B$130=Q$133)*1/ROW($A$101:$A$130),ROWS($A$134:$A154)),1/ROW($A$101:$A$130),0),COLUMNS($A$134:$A$134)),"")</f>
        <v/>
      </c>
      <c r="R154" s="559" t="str">
        <f t="array" ref="R154">IFERROR(INDEX($A$101:$B$130,MATCH(LARGE(($B$101:$B$130=R$133)*1/ROW($A$101:$A$130),ROWS($A$134:$A154)),1/ROW($A$101:$A$130),0),COLUMNS($A$134:$A$134)),"")</f>
        <v/>
      </c>
      <c r="S154" s="559" t="str">
        <f t="array" ref="S154">IFERROR(INDEX($A$101:$B$130,MATCH(LARGE(($B$101:$B$130=S$133)*1/ROW($A$101:$A$130),ROWS($A$134:$A154)),1/ROW($A$101:$A$130),0),COLUMNS($A$134:$A$134)),"")</f>
        <v/>
      </c>
      <c r="T154" s="559" t="str">
        <f t="array" ref="T154">IFERROR(INDEX($A$101:$B$130,MATCH(LARGE(($B$101:$B$130=T$133)*1/ROW($A$101:$A$130),ROWS($A$134:$A154)),1/ROW($A$101:$A$130),0),COLUMNS($A$134:$A$134)),"")</f>
        <v/>
      </c>
      <c r="U154" s="559" t="str">
        <f t="array" ref="U154">IFERROR(INDEX($A$101:$B$130,MATCH(LARGE(($B$101:$B$130=U$133)*1/ROW($A$101:$A$130),ROWS($A$134:$A154)),1/ROW($A$101:$A$130),0),COLUMNS($A$134:$A$134)),"")</f>
        <v/>
      </c>
      <c r="V154" s="568" t="str">
        <f t="array" ref="V154">IFERROR(INDEX($A$101:$B$130,MATCH(LARGE(($B$101:$B$130=V$133)*1/ROW($A$101:$A$130),ROWS($A$134:$A154)),1/ROW($A$101:$A$130),0),COLUMNS($A$134:$A$134)),"")</f>
        <v/>
      </c>
      <c r="W154" s="559" t="str">
        <f t="array" ref="W154">IFERROR(INDEX($A$101:$B$130,MATCH(LARGE(($B$101:$B$130=W$133)*1/ROW($A$101:$A$130),ROWS($A$134:$A154)),1/ROW($A$101:$A$130),0),COLUMNS($A$134:$A$134)),"")</f>
        <v/>
      </c>
      <c r="X154" s="559" t="str">
        <f t="array" ref="X154">IFERROR(INDEX($A$101:$B$130,MATCH(LARGE(($B$101:$B$130=X$133)*1/ROW($A$101:$A$130),ROWS($A$134:$A154)),1/ROW($A$101:$A$130),0),COLUMNS($A$134:$A$134)),"")</f>
        <v/>
      </c>
      <c r="Y154" s="559" t="str">
        <f t="array" ref="Y154">IFERROR(INDEX($A$101:$B$130,MATCH(LARGE(($B$101:$B$130=Y$133)*1/ROW($A$101:$A$130),ROWS($A$134:$A154)),1/ROW($A$101:$A$130),0),COLUMNS($A$134:$A$134)),"")</f>
        <v/>
      </c>
      <c r="Z154" s="559" t="str">
        <f t="array" ref="Z154">IFERROR(INDEX($A$101:$B$130,MATCH(LARGE(($B$101:$B$130=Z$133)*1/ROW($A$101:$A$130),ROWS($A$134:$A154)),1/ROW($A$101:$A$130),0),COLUMNS($A$134:$A$134)),"")</f>
        <v/>
      </c>
      <c r="AA154" s="559" t="str">
        <f t="array" ref="AA154">IFERROR(INDEX($A$101:$B$130,MATCH(LARGE(($B$101:$B$130=AA$133)*1/ROW($A$101:$A$130),ROWS($A$134:$A154)),1/ROW($A$101:$A$130),0),COLUMNS($A$134:$A$134)),"")</f>
        <v/>
      </c>
      <c r="AB154" s="559" t="str">
        <f t="array" ref="AB154">IFERROR(INDEX($A$101:$B$130,MATCH(LARGE(($B$101:$B$130=AB$133)*1/ROW($A$101:$A$130),ROWS($A$134:$A154)),1/ROW($A$101:$A$130),0),COLUMNS($A$134:$A$134)),"")</f>
        <v/>
      </c>
      <c r="AC154" s="559" t="str">
        <f t="array" ref="AC154">IFERROR(INDEX($A$101:$B$130,MATCH(LARGE(($B$101:$B$130=AC$133)*1/ROW($A$101:$A$130),ROWS($A$134:$A154)),1/ROW($A$101:$A$130),0),COLUMNS($A$134:$A$134)),"")</f>
        <v/>
      </c>
      <c r="AD154" s="559" t="str">
        <f t="array" ref="AD154">IFERROR(INDEX($A$101:$B$130,MATCH(LARGE(($B$101:$B$130=AD$133)*1/ROW($A$101:$A$130),ROWS($A$134:$A154)),1/ROW($A$101:$A$130),0),COLUMNS($A$134:$A$134)),"")</f>
        <v/>
      </c>
      <c r="AE154" s="559" t="str">
        <f t="array" ref="AE154">IFERROR(INDEX($A$101:$B$130,MATCH(LARGE(($B$101:$B$130=AE$133)*1/ROW($A$101:$A$130),ROWS($A$134:$A154)),1/ROW($A$101:$A$130),0),COLUMNS($A$134:$A$134)),"")</f>
        <v/>
      </c>
      <c r="AF154" s="559" t="str">
        <f t="array" ref="AF154">IFERROR(INDEX($A$101:$B$130,MATCH(LARGE(($B$101:$B$130=AF$133)*1/ROW($A$101:$A$130),ROWS($A$134:$A154)),1/ROW($A$101:$A$130),0),COLUMNS($A$134:$A$134)),"")</f>
        <v/>
      </c>
      <c r="AG154" s="569" t="str">
        <f t="array" ref="AG154">IFERROR(INDEX($A$101:$B$130,MATCH(LARGE(($B$101:$B$130=AG$133)*1/ROW($A$101:$A$130),ROWS($A$134:$A154)),1/ROW($A$101:$A$130),0),COLUMNS($A$134:$A$134)),"")</f>
        <v/>
      </c>
      <c r="AH154" s="559" t="str">
        <f t="array" ref="AH154">IFERROR(INDEX($A$101:$F$130,MATCH(LARGE(($D$101:$D$130=AH$133)*1/ROW($A$101:$A$130),ROWS($A$134:$A154)),1/ROW($A$101:$A$130),0),COLUMNS($A$134:$A$134)),"")</f>
        <v/>
      </c>
      <c r="AI154" s="559" t="str">
        <f t="array" ref="AI154">IFERROR(INDEX($A$101:$F$130,MATCH(LARGE(($D$101:$D$130=AI$133)*1/ROW($A$101:$A$130),ROWS($A$134:$A154)),1/ROW($A$101:$A$130),0),COLUMNS($A$134:$A$134)),"")</f>
        <v/>
      </c>
      <c r="AJ154" s="559" t="str">
        <f t="array" ref="AJ154">IFERROR(INDEX($A$101:$F$130,MATCH(LARGE(($D$101:$D$130=AJ$133)*1/ROW($A$101:$A$130),ROWS($A$134:$A154)),1/ROW($A$101:$A$130),0),COLUMNS($A$134:$A$134)),"")</f>
        <v/>
      </c>
      <c r="AK154" s="559" t="str">
        <f t="array" ref="AK154">IFERROR(INDEX($A$101:$F$130,MATCH(LARGE(($E$101:$E$130=AK$133)*1/ROW($A$101:$A$130),ROWS($A$134:$A154)),1/ROW($A$101:$A$130),0),COLUMNS($A$134:$A$134)),"")</f>
        <v/>
      </c>
      <c r="AL154" s="559" t="str">
        <f t="array" ref="AL154">IFERROR(INDEX($A$101:$F$130,MATCH(LARGE(($E$101:$E$130=AL$133)*1/ROW($A$101:$A$130),ROWS($A$134:$A154)),1/ROW($A$101:$A$130),0),COLUMNS($A$134:$A$134)),"")</f>
        <v/>
      </c>
      <c r="AM154" s="559" t="str">
        <f t="array" ref="AM154">IFERROR(INDEX($A$101:$F$130,MATCH(LARGE(($E$101:$E$130=AM$133)*1/ROW($A$101:$A$130),ROWS($A$134:$A154)),1/ROW($A$101:$A$130),0),COLUMNS($A$134:$A$134)),"")</f>
        <v/>
      </c>
      <c r="AN154" s="559" t="str">
        <f t="array" ref="AN154">IFERROR(INDEX($A$101:$F$130,MATCH(LARGE(($F$101:$F$130=AN$133)*1/ROW($A$101:$A$130),ROWS($A$134:$A154)),1/ROW($A$101:$A$130),0),COLUMNS($A$134:$A$134)),"")</f>
        <v/>
      </c>
      <c r="AO154" s="559" t="str">
        <f t="array" ref="AO154">IFERROR(INDEX($A$101:$F$130,MATCH(LARGE(($F$101:$F$130=AO$133)*1/ROW($A$101:$A$130),ROWS($A$134:$A154)),1/ROW($A$101:$A$130),0),COLUMNS($A$134:$A$134)),"")</f>
        <v/>
      </c>
      <c r="AP154" s="559" t="str">
        <f t="array" ref="AP154">IFERROR(INDEX($A$101:$F$130,MATCH(LARGE(($F$101:$F$130=AP$133)*1/ROW($A$101:$A$130),ROWS($A$134:$A154)),1/ROW($A$101:$A$130),0),COLUMNS($A$134:$A$134)),"")</f>
        <v/>
      </c>
      <c r="AQ154" s="559" t="str">
        <f t="array" ref="AQ154">IFERROR(INDEX($A$101:$F$130,MATCH(LARGE(($F$101:$F$130=AQ$133)*1/ROW($A$101:$A$130),ROWS($A$134:$A154)),1/ROW($A$101:$A$130),0),COLUMNS($A$134:$A$134)),"")</f>
        <v/>
      </c>
      <c r="AR154" s="559" t="str">
        <f t="array" ref="AR154">IFERROR(INDEX($A$101:$B$130,MATCH(LARGE(($B$101:$B$130=AR$133)*1/ROW($A$101:$A$130),ROWS($A$134:$A154)),1/ROW($A$101:$A$130),0),COLUMNS($A$134:$A$134)),"")</f>
        <v/>
      </c>
      <c r="AS154" s="559" t="str">
        <f t="shared" si="10"/>
        <v/>
      </c>
      <c r="AT154" s="559" t="str">
        <f t="shared" si="12"/>
        <v/>
      </c>
      <c r="AU154" s="559" t="str">
        <f t="shared" si="11"/>
        <v/>
      </c>
      <c r="BE154" s="544"/>
      <c r="BK154" s="76"/>
      <c r="BM154" s="165"/>
    </row>
    <row r="155" spans="1:147" hidden="1">
      <c r="A155" s="559" t="str">
        <f t="array" ref="A155">IFERROR(INDEX($A$101:$B$130,MATCH(LARGE(($B$101:$B$130=A$133)*1/ROW($A$101:$A$130),ROWS($A$134:$A155)),1/ROW($A$101:$A$130),0),COLUMNS($A$134:$A$134)),"")</f>
        <v/>
      </c>
      <c r="B155" s="559" t="str">
        <f t="array" ref="B155">IFERROR(INDEX($A$101:$B$130,MATCH(LARGE(($B$101:$B$130=B$133)*1/ROW($A$101:$A$130),ROWS($A$134:$A155)),1/ROW($A$101:$A$130),0),COLUMNS($A$134:$A$134)),"")</f>
        <v/>
      </c>
      <c r="C155" s="558" t="str">
        <f t="array" ref="C155">IFERROR(INDEX($A$101:$B$130,MATCH(LARGE(($B$101:$B$130=C$133)*1/ROW($A$101:$A$130),ROWS($A$134:$A155)),1/ROW($A$101:$A$130),0),COLUMNS($A$134:$A$134)),"")</f>
        <v/>
      </c>
      <c r="D155" s="559" t="str">
        <f t="array" ref="D155">IFERROR(INDEX($A$101:$B$130,MATCH(LARGE(($B$101:$B$130=D$133)*1/ROW($A$101:$A$130),ROWS($A$134:$A155)),1/ROW($A$101:$A$130),0),COLUMNS($A$134:$A$134)),"")</f>
        <v/>
      </c>
      <c r="E155" s="559" t="str">
        <f t="array" ref="E155">IFERROR(INDEX($A$101:$B$130,MATCH(LARGE(($B$101:$B$130=E$133)*1/ROW($A$101:$A$130),ROWS($A$134:$A155)),1/ROW($A$101:$A$130),0),COLUMNS($A$134:$A$134)),"")</f>
        <v/>
      </c>
      <c r="F155" s="559" t="str">
        <f t="array" ref="F155">IFERROR(INDEX($A$101:$B$130,MATCH(LARGE(($B$101:$B$130=F$133)*1/ROW($A$101:$A$130),ROWS($A$134:$A155)),1/ROW($A$101:$A$130),0),COLUMNS($A$134:$A$134)),"")</f>
        <v/>
      </c>
      <c r="G155" s="559" t="str">
        <f t="array" ref="G155">IFERROR(INDEX($A$101:$B$130,MATCH(LARGE(($B$101:$B$130=G$133)*1/ROW($A$101:$A$130),ROWS($A$134:$A155)),1/ROW($A$101:$A$130),0),COLUMNS($A$134:$A$134)),"")</f>
        <v/>
      </c>
      <c r="H155" s="559" t="str">
        <f t="array" ref="H155">IFERROR(INDEX($A$101:$B$130,MATCH(LARGE(($B$101:$B$130=H$133)*1/ROW($A$101:$A$130),ROWS($A$134:$A155)),1/ROW($A$101:$A$130),0),COLUMNS($A$134:$A$134)),"")</f>
        <v/>
      </c>
      <c r="I155" s="559" t="str">
        <f t="array" ref="I155">IFERROR(INDEX($A$101:$B$130,MATCH(LARGE(($B$101:$B$130=I$133)*1/ROW($A$101:$A$130),ROWS($A$134:$A155)),1/ROW($A$101:$A$130),0),COLUMNS($A$134:$A$134)),"")</f>
        <v/>
      </c>
      <c r="J155" s="559" t="str">
        <f t="array" ref="J155">IFERROR(INDEX($A$101:$B$130,MATCH(LARGE(($B$101:$B$130=J$133)*1/ROW($A$101:$A$130),ROWS($A$134:$A155)),1/ROW($A$101:$A$130),0),COLUMNS($A$134:$A$134)),"")</f>
        <v/>
      </c>
      <c r="K155" s="559" t="str">
        <f t="array" ref="K155">IFERROR(INDEX($A$101:$B$130,MATCH(LARGE(($B$101:$B$130=K$133)*1/ROW($A$101:$A$130),ROWS($A$134:$A155)),1/ROW($A$101:$A$130),0),COLUMNS($A$134:$A$134)),"")</f>
        <v/>
      </c>
      <c r="L155" s="559" t="str">
        <f t="array" ref="L155">IFERROR(INDEX($A$101:$B$130,MATCH(LARGE(($B$101:$B$130=L$133)*1/ROW($A$101:$A$130),ROWS($A$134:$A155)),1/ROW($A$101:$A$130),0),COLUMNS($A$134:$A$134)),"")</f>
        <v/>
      </c>
      <c r="M155" s="559" t="str">
        <f t="array" ref="M155">IFERROR(INDEX($A$101:$B$130,MATCH(LARGE(($B$101:$B$130=M$133)*1/ROW($A$101:$A$130),ROWS($A$134:$A155)),1/ROW($A$101:$A$130),0),COLUMNS($A$134:$A$134)),"")</f>
        <v/>
      </c>
      <c r="N155" s="559" t="str">
        <f t="array" ref="N155">IFERROR(INDEX($A$101:$B$130,MATCH(LARGE(($B$101:$B$130=N$133)*1/ROW($A$101:$A$130),ROWS($A$134:$A155)),1/ROW($A$101:$A$130),0),COLUMNS($A$134:$A$134)),"")</f>
        <v/>
      </c>
      <c r="O155" s="559" t="str">
        <f t="array" ref="O155">IFERROR(INDEX($A$101:$B$130,MATCH(LARGE(($B$101:$B$130=O$133)*1/ROW($A$101:$A$130),ROWS($A$134:$A155)),1/ROW($A$101:$A$130),0),COLUMNS($A$134:$A$134)),"")</f>
        <v/>
      </c>
      <c r="P155" s="559" t="str">
        <f t="array" ref="P155">IFERROR(INDEX($A$101:$B$130,MATCH(LARGE(($B$101:$B$130=P$133)*1/ROW($A$101:$A$130),ROWS($A$134:$A155)),1/ROW($A$101:$A$130),0),COLUMNS($A$134:$A$134)),"")</f>
        <v/>
      </c>
      <c r="Q155" s="559" t="str">
        <f t="array" ref="Q155">IFERROR(INDEX($A$101:$B$130,MATCH(LARGE(($B$101:$B$130=Q$133)*1/ROW($A$101:$A$130),ROWS($A$134:$A155)),1/ROW($A$101:$A$130),0),COLUMNS($A$134:$A$134)),"")</f>
        <v/>
      </c>
      <c r="R155" s="559" t="str">
        <f t="array" ref="R155">IFERROR(INDEX($A$101:$B$130,MATCH(LARGE(($B$101:$B$130=R$133)*1/ROW($A$101:$A$130),ROWS($A$134:$A155)),1/ROW($A$101:$A$130),0),COLUMNS($A$134:$A$134)),"")</f>
        <v/>
      </c>
      <c r="S155" s="559" t="str">
        <f t="array" ref="S155">IFERROR(INDEX($A$101:$B$130,MATCH(LARGE(($B$101:$B$130=S$133)*1/ROW($A$101:$A$130),ROWS($A$134:$A155)),1/ROW($A$101:$A$130),0),COLUMNS($A$134:$A$134)),"")</f>
        <v/>
      </c>
      <c r="T155" s="559" t="str">
        <f t="array" ref="T155">IFERROR(INDEX($A$101:$B$130,MATCH(LARGE(($B$101:$B$130=T$133)*1/ROW($A$101:$A$130),ROWS($A$134:$A155)),1/ROW($A$101:$A$130),0),COLUMNS($A$134:$A$134)),"")</f>
        <v/>
      </c>
      <c r="U155" s="559" t="str">
        <f t="array" ref="U155">IFERROR(INDEX($A$101:$B$130,MATCH(LARGE(($B$101:$B$130=U$133)*1/ROW($A$101:$A$130),ROWS($A$134:$A155)),1/ROW($A$101:$A$130),0),COLUMNS($A$134:$A$134)),"")</f>
        <v/>
      </c>
      <c r="V155" s="568" t="str">
        <f t="array" ref="V155">IFERROR(INDEX($A$101:$B$130,MATCH(LARGE(($B$101:$B$130=V$133)*1/ROW($A$101:$A$130),ROWS($A$134:$A155)),1/ROW($A$101:$A$130),0),COLUMNS($A$134:$A$134)),"")</f>
        <v/>
      </c>
      <c r="W155" s="559" t="str">
        <f t="array" ref="W155">IFERROR(INDEX($A$101:$B$130,MATCH(LARGE(($B$101:$B$130=W$133)*1/ROW($A$101:$A$130),ROWS($A$134:$A155)),1/ROW($A$101:$A$130),0),COLUMNS($A$134:$A$134)),"")</f>
        <v/>
      </c>
      <c r="X155" s="559" t="str">
        <f t="array" ref="X155">IFERROR(INDEX($A$101:$B$130,MATCH(LARGE(($B$101:$B$130=X$133)*1/ROW($A$101:$A$130),ROWS($A$134:$A155)),1/ROW($A$101:$A$130),0),COLUMNS($A$134:$A$134)),"")</f>
        <v/>
      </c>
      <c r="Y155" s="559" t="str">
        <f t="array" ref="Y155">IFERROR(INDEX($A$101:$B$130,MATCH(LARGE(($B$101:$B$130=Y$133)*1/ROW($A$101:$A$130),ROWS($A$134:$A155)),1/ROW($A$101:$A$130),0),COLUMNS($A$134:$A$134)),"")</f>
        <v/>
      </c>
      <c r="Z155" s="559" t="str">
        <f t="array" ref="Z155">IFERROR(INDEX($A$101:$B$130,MATCH(LARGE(($B$101:$B$130=Z$133)*1/ROW($A$101:$A$130),ROWS($A$134:$A155)),1/ROW($A$101:$A$130),0),COLUMNS($A$134:$A$134)),"")</f>
        <v/>
      </c>
      <c r="AA155" s="559" t="str">
        <f t="array" ref="AA155">IFERROR(INDEX($A$101:$B$130,MATCH(LARGE(($B$101:$B$130=AA$133)*1/ROW($A$101:$A$130),ROWS($A$134:$A155)),1/ROW($A$101:$A$130),0),COLUMNS($A$134:$A$134)),"")</f>
        <v/>
      </c>
      <c r="AB155" s="559" t="str">
        <f t="array" ref="AB155">IFERROR(INDEX($A$101:$B$130,MATCH(LARGE(($B$101:$B$130=AB$133)*1/ROW($A$101:$A$130),ROWS($A$134:$A155)),1/ROW($A$101:$A$130),0),COLUMNS($A$134:$A$134)),"")</f>
        <v/>
      </c>
      <c r="AC155" s="559" t="str">
        <f t="array" ref="AC155">IFERROR(INDEX($A$101:$B$130,MATCH(LARGE(($B$101:$B$130=AC$133)*1/ROW($A$101:$A$130),ROWS($A$134:$A155)),1/ROW($A$101:$A$130),0),COLUMNS($A$134:$A$134)),"")</f>
        <v/>
      </c>
      <c r="AD155" s="559" t="str">
        <f t="array" ref="AD155">IFERROR(INDEX($A$101:$B$130,MATCH(LARGE(($B$101:$B$130=AD$133)*1/ROW($A$101:$A$130),ROWS($A$134:$A155)),1/ROW($A$101:$A$130),0),COLUMNS($A$134:$A$134)),"")</f>
        <v/>
      </c>
      <c r="AE155" s="559" t="str">
        <f t="array" ref="AE155">IFERROR(INDEX($A$101:$B$130,MATCH(LARGE(($B$101:$B$130=AE$133)*1/ROW($A$101:$A$130),ROWS($A$134:$A155)),1/ROW($A$101:$A$130),0),COLUMNS($A$134:$A$134)),"")</f>
        <v/>
      </c>
      <c r="AF155" s="559" t="str">
        <f t="array" ref="AF155">IFERROR(INDEX($A$101:$B$130,MATCH(LARGE(($B$101:$B$130=AF$133)*1/ROW($A$101:$A$130),ROWS($A$134:$A155)),1/ROW($A$101:$A$130),0),COLUMNS($A$134:$A$134)),"")</f>
        <v/>
      </c>
      <c r="AG155" s="569" t="str">
        <f t="array" ref="AG155">IFERROR(INDEX($A$101:$B$130,MATCH(LARGE(($B$101:$B$130=AG$133)*1/ROW($A$101:$A$130),ROWS($A$134:$A155)),1/ROW($A$101:$A$130),0),COLUMNS($A$134:$A$134)),"")</f>
        <v/>
      </c>
      <c r="AH155" s="559" t="str">
        <f t="array" ref="AH155">IFERROR(INDEX($A$101:$F$130,MATCH(LARGE(($D$101:$D$130=AH$133)*1/ROW($A$101:$A$130),ROWS($A$134:$A155)),1/ROW($A$101:$A$130),0),COLUMNS($A$134:$A$134)),"")</f>
        <v/>
      </c>
      <c r="AI155" s="559" t="str">
        <f t="array" ref="AI155">IFERROR(INDEX($A$101:$F$130,MATCH(LARGE(($D$101:$D$130=AI$133)*1/ROW($A$101:$A$130),ROWS($A$134:$A155)),1/ROW($A$101:$A$130),0),COLUMNS($A$134:$A$134)),"")</f>
        <v/>
      </c>
      <c r="AJ155" s="559" t="str">
        <f t="array" ref="AJ155">IFERROR(INDEX($A$101:$F$130,MATCH(LARGE(($D$101:$D$130=AJ$133)*1/ROW($A$101:$A$130),ROWS($A$134:$A155)),1/ROW($A$101:$A$130),0),COLUMNS($A$134:$A$134)),"")</f>
        <v/>
      </c>
      <c r="AK155" s="559" t="str">
        <f t="array" ref="AK155">IFERROR(INDEX($A$101:$F$130,MATCH(LARGE(($E$101:$E$130=AK$133)*1/ROW($A$101:$A$130),ROWS($A$134:$A155)),1/ROW($A$101:$A$130),0),COLUMNS($A$134:$A$134)),"")</f>
        <v/>
      </c>
      <c r="AL155" s="559" t="str">
        <f t="array" ref="AL155">IFERROR(INDEX($A$101:$F$130,MATCH(LARGE(($E$101:$E$130=AL$133)*1/ROW($A$101:$A$130),ROWS($A$134:$A155)),1/ROW($A$101:$A$130),0),COLUMNS($A$134:$A$134)),"")</f>
        <v/>
      </c>
      <c r="AM155" s="559" t="str">
        <f t="array" ref="AM155">IFERROR(INDEX($A$101:$F$130,MATCH(LARGE(($E$101:$E$130=AM$133)*1/ROW($A$101:$A$130),ROWS($A$134:$A155)),1/ROW($A$101:$A$130),0),COLUMNS($A$134:$A$134)),"")</f>
        <v/>
      </c>
      <c r="AN155" s="559" t="str">
        <f t="array" ref="AN155">IFERROR(INDEX($A$101:$F$130,MATCH(LARGE(($F$101:$F$130=AN$133)*1/ROW($A$101:$A$130),ROWS($A$134:$A155)),1/ROW($A$101:$A$130),0),COLUMNS($A$134:$A$134)),"")</f>
        <v/>
      </c>
      <c r="AO155" s="559" t="str">
        <f t="array" ref="AO155">IFERROR(INDEX($A$101:$F$130,MATCH(LARGE(($F$101:$F$130=AO$133)*1/ROW($A$101:$A$130),ROWS($A$134:$A155)),1/ROW($A$101:$A$130),0),COLUMNS($A$134:$A$134)),"")</f>
        <v/>
      </c>
      <c r="AP155" s="559" t="str">
        <f t="array" ref="AP155">IFERROR(INDEX($A$101:$F$130,MATCH(LARGE(($F$101:$F$130=AP$133)*1/ROW($A$101:$A$130),ROWS($A$134:$A155)),1/ROW($A$101:$A$130),0),COLUMNS($A$134:$A$134)),"")</f>
        <v/>
      </c>
      <c r="AQ155" s="559" t="str">
        <f t="array" ref="AQ155">IFERROR(INDEX($A$101:$F$130,MATCH(LARGE(($F$101:$F$130=AQ$133)*1/ROW($A$101:$A$130),ROWS($A$134:$A155)),1/ROW($A$101:$A$130),0),COLUMNS($A$134:$A$134)),"")</f>
        <v/>
      </c>
      <c r="AR155" s="559" t="str">
        <f t="array" ref="AR155">IFERROR(INDEX($A$101:$B$130,MATCH(LARGE(($B$101:$B$130=AR$133)*1/ROW($A$101:$A$130),ROWS($A$134:$A155)),1/ROW($A$101:$A$130),0),COLUMNS($A$134:$A$134)),"")</f>
        <v/>
      </c>
      <c r="AS155" s="559" t="str">
        <f t="shared" si="10"/>
        <v/>
      </c>
      <c r="AT155" s="559" t="str">
        <f t="shared" si="12"/>
        <v/>
      </c>
      <c r="AU155" s="559" t="str">
        <f t="shared" si="11"/>
        <v/>
      </c>
      <c r="BE155" s="544"/>
      <c r="BK155" s="76"/>
      <c r="BM155" s="165"/>
    </row>
    <row r="156" spans="1:147" hidden="1">
      <c r="A156" s="559" t="str">
        <f t="array" ref="A156">IFERROR(INDEX($A$101:$B$130,MATCH(LARGE(($B$101:$B$130=A$133)*1/ROW($A$101:$A$130),ROWS($A$134:$A156)),1/ROW($A$101:$A$130),0),COLUMNS($A$134:$A$134)),"")</f>
        <v/>
      </c>
      <c r="B156" s="559" t="str">
        <f t="array" ref="B156">IFERROR(INDEX($A$101:$B$130,MATCH(LARGE(($B$101:$B$130=B$133)*1/ROW($A$101:$A$130),ROWS($A$134:$A156)),1/ROW($A$101:$A$130),0),COLUMNS($A$134:$A$134)),"")</f>
        <v/>
      </c>
      <c r="C156" s="558" t="str">
        <f t="array" ref="C156">IFERROR(INDEX($A$101:$B$130,MATCH(LARGE(($B$101:$B$130=C$133)*1/ROW($A$101:$A$130),ROWS($A$134:$A156)),1/ROW($A$101:$A$130),0),COLUMNS($A$134:$A$134)),"")</f>
        <v/>
      </c>
      <c r="D156" s="559" t="str">
        <f t="array" ref="D156">IFERROR(INDEX($A$101:$B$130,MATCH(LARGE(($B$101:$B$130=D$133)*1/ROW($A$101:$A$130),ROWS($A$134:$A156)),1/ROW($A$101:$A$130),0),COLUMNS($A$134:$A$134)),"")</f>
        <v/>
      </c>
      <c r="E156" s="559" t="str">
        <f t="array" ref="E156">IFERROR(INDEX($A$101:$B$130,MATCH(LARGE(($B$101:$B$130=E$133)*1/ROW($A$101:$A$130),ROWS($A$134:$A156)),1/ROW($A$101:$A$130),0),COLUMNS($A$134:$A$134)),"")</f>
        <v/>
      </c>
      <c r="F156" s="559" t="str">
        <f t="array" ref="F156">IFERROR(INDEX($A$101:$B$130,MATCH(LARGE(($B$101:$B$130=F$133)*1/ROW($A$101:$A$130),ROWS($A$134:$A156)),1/ROW($A$101:$A$130),0),COLUMNS($A$134:$A$134)),"")</f>
        <v/>
      </c>
      <c r="G156" s="559" t="str">
        <f t="array" ref="G156">IFERROR(INDEX($A$101:$B$130,MATCH(LARGE(($B$101:$B$130=G$133)*1/ROW($A$101:$A$130),ROWS($A$134:$A156)),1/ROW($A$101:$A$130),0),COLUMNS($A$134:$A$134)),"")</f>
        <v/>
      </c>
      <c r="H156" s="559" t="str">
        <f t="array" ref="H156">IFERROR(INDEX($A$101:$B$130,MATCH(LARGE(($B$101:$B$130=H$133)*1/ROW($A$101:$A$130),ROWS($A$134:$A156)),1/ROW($A$101:$A$130),0),COLUMNS($A$134:$A$134)),"")</f>
        <v/>
      </c>
      <c r="I156" s="559" t="str">
        <f t="array" ref="I156">IFERROR(INDEX($A$101:$B$130,MATCH(LARGE(($B$101:$B$130=I$133)*1/ROW($A$101:$A$130),ROWS($A$134:$A156)),1/ROW($A$101:$A$130),0),COLUMNS($A$134:$A$134)),"")</f>
        <v/>
      </c>
      <c r="J156" s="559" t="str">
        <f t="array" ref="J156">IFERROR(INDEX($A$101:$B$130,MATCH(LARGE(($B$101:$B$130=J$133)*1/ROW($A$101:$A$130),ROWS($A$134:$A156)),1/ROW($A$101:$A$130),0),COLUMNS($A$134:$A$134)),"")</f>
        <v/>
      </c>
      <c r="K156" s="559" t="str">
        <f t="array" ref="K156">IFERROR(INDEX($A$101:$B$130,MATCH(LARGE(($B$101:$B$130=K$133)*1/ROW($A$101:$A$130),ROWS($A$134:$A156)),1/ROW($A$101:$A$130),0),COLUMNS($A$134:$A$134)),"")</f>
        <v/>
      </c>
      <c r="L156" s="559" t="str">
        <f t="array" ref="L156">IFERROR(INDEX($A$101:$B$130,MATCH(LARGE(($B$101:$B$130=L$133)*1/ROW($A$101:$A$130),ROWS($A$134:$A156)),1/ROW($A$101:$A$130),0),COLUMNS($A$134:$A$134)),"")</f>
        <v/>
      </c>
      <c r="M156" s="559" t="str">
        <f t="array" ref="M156">IFERROR(INDEX($A$101:$B$130,MATCH(LARGE(($B$101:$B$130=M$133)*1/ROW($A$101:$A$130),ROWS($A$134:$A156)),1/ROW($A$101:$A$130),0),COLUMNS($A$134:$A$134)),"")</f>
        <v/>
      </c>
      <c r="N156" s="559" t="str">
        <f t="array" ref="N156">IFERROR(INDEX($A$101:$B$130,MATCH(LARGE(($B$101:$B$130=N$133)*1/ROW($A$101:$A$130),ROWS($A$134:$A156)),1/ROW($A$101:$A$130),0),COLUMNS($A$134:$A$134)),"")</f>
        <v/>
      </c>
      <c r="O156" s="559" t="str">
        <f t="array" ref="O156">IFERROR(INDEX($A$101:$B$130,MATCH(LARGE(($B$101:$B$130=O$133)*1/ROW($A$101:$A$130),ROWS($A$134:$A156)),1/ROW($A$101:$A$130),0),COLUMNS($A$134:$A$134)),"")</f>
        <v/>
      </c>
      <c r="P156" s="559" t="str">
        <f t="array" ref="P156">IFERROR(INDEX($A$101:$B$130,MATCH(LARGE(($B$101:$B$130=P$133)*1/ROW($A$101:$A$130),ROWS($A$134:$A156)),1/ROW($A$101:$A$130),0),COLUMNS($A$134:$A$134)),"")</f>
        <v/>
      </c>
      <c r="Q156" s="559" t="str">
        <f t="array" ref="Q156">IFERROR(INDEX($A$101:$B$130,MATCH(LARGE(($B$101:$B$130=Q$133)*1/ROW($A$101:$A$130),ROWS($A$134:$A156)),1/ROW($A$101:$A$130),0),COLUMNS($A$134:$A$134)),"")</f>
        <v/>
      </c>
      <c r="R156" s="559" t="str">
        <f t="array" ref="R156">IFERROR(INDEX($A$101:$B$130,MATCH(LARGE(($B$101:$B$130=R$133)*1/ROW($A$101:$A$130),ROWS($A$134:$A156)),1/ROW($A$101:$A$130),0),COLUMNS($A$134:$A$134)),"")</f>
        <v/>
      </c>
      <c r="S156" s="559" t="str">
        <f t="array" ref="S156">IFERROR(INDEX($A$101:$B$130,MATCH(LARGE(($B$101:$B$130=S$133)*1/ROW($A$101:$A$130),ROWS($A$134:$A156)),1/ROW($A$101:$A$130),0),COLUMNS($A$134:$A$134)),"")</f>
        <v/>
      </c>
      <c r="T156" s="559" t="str">
        <f t="array" ref="T156">IFERROR(INDEX($A$101:$B$130,MATCH(LARGE(($B$101:$B$130=T$133)*1/ROW($A$101:$A$130),ROWS($A$134:$A156)),1/ROW($A$101:$A$130),0),COLUMNS($A$134:$A$134)),"")</f>
        <v/>
      </c>
      <c r="U156" s="559" t="str">
        <f t="array" ref="U156">IFERROR(INDEX($A$101:$B$130,MATCH(LARGE(($B$101:$B$130=U$133)*1/ROW($A$101:$A$130),ROWS($A$134:$A156)),1/ROW($A$101:$A$130),0),COLUMNS($A$134:$A$134)),"")</f>
        <v/>
      </c>
      <c r="V156" s="568" t="str">
        <f t="array" ref="V156">IFERROR(INDEX($A$101:$B$130,MATCH(LARGE(($B$101:$B$130=V$133)*1/ROW($A$101:$A$130),ROWS($A$134:$A156)),1/ROW($A$101:$A$130),0),COLUMNS($A$134:$A$134)),"")</f>
        <v/>
      </c>
      <c r="W156" s="559" t="str">
        <f t="array" ref="W156">IFERROR(INDEX($A$101:$B$130,MATCH(LARGE(($B$101:$B$130=W$133)*1/ROW($A$101:$A$130),ROWS($A$134:$A156)),1/ROW($A$101:$A$130),0),COLUMNS($A$134:$A$134)),"")</f>
        <v/>
      </c>
      <c r="X156" s="559" t="str">
        <f t="array" ref="X156">IFERROR(INDEX($A$101:$B$130,MATCH(LARGE(($B$101:$B$130=X$133)*1/ROW($A$101:$A$130),ROWS($A$134:$A156)),1/ROW($A$101:$A$130),0),COLUMNS($A$134:$A$134)),"")</f>
        <v/>
      </c>
      <c r="Y156" s="559" t="str">
        <f t="array" ref="Y156">IFERROR(INDEX($A$101:$B$130,MATCH(LARGE(($B$101:$B$130=Y$133)*1/ROW($A$101:$A$130),ROWS($A$134:$A156)),1/ROW($A$101:$A$130),0),COLUMNS($A$134:$A$134)),"")</f>
        <v/>
      </c>
      <c r="Z156" s="559" t="str">
        <f t="array" ref="Z156">IFERROR(INDEX($A$101:$B$130,MATCH(LARGE(($B$101:$B$130=Z$133)*1/ROW($A$101:$A$130),ROWS($A$134:$A156)),1/ROW($A$101:$A$130),0),COLUMNS($A$134:$A$134)),"")</f>
        <v/>
      </c>
      <c r="AA156" s="559" t="str">
        <f t="array" ref="AA156">IFERROR(INDEX($A$101:$B$130,MATCH(LARGE(($B$101:$B$130=AA$133)*1/ROW($A$101:$A$130),ROWS($A$134:$A156)),1/ROW($A$101:$A$130),0),COLUMNS($A$134:$A$134)),"")</f>
        <v/>
      </c>
      <c r="AB156" s="559" t="str">
        <f t="array" ref="AB156">IFERROR(INDEX($A$101:$B$130,MATCH(LARGE(($B$101:$B$130=AB$133)*1/ROW($A$101:$A$130),ROWS($A$134:$A156)),1/ROW($A$101:$A$130),0),COLUMNS($A$134:$A$134)),"")</f>
        <v/>
      </c>
      <c r="AC156" s="559" t="str">
        <f t="array" ref="AC156">IFERROR(INDEX($A$101:$B$130,MATCH(LARGE(($B$101:$B$130=AC$133)*1/ROW($A$101:$A$130),ROWS($A$134:$A156)),1/ROW($A$101:$A$130),0),COLUMNS($A$134:$A$134)),"")</f>
        <v/>
      </c>
      <c r="AD156" s="559" t="str">
        <f t="array" ref="AD156">IFERROR(INDEX($A$101:$B$130,MATCH(LARGE(($B$101:$B$130=AD$133)*1/ROW($A$101:$A$130),ROWS($A$134:$A156)),1/ROW($A$101:$A$130),0),COLUMNS($A$134:$A$134)),"")</f>
        <v/>
      </c>
      <c r="AE156" s="559" t="str">
        <f t="array" ref="AE156">IFERROR(INDEX($A$101:$B$130,MATCH(LARGE(($B$101:$B$130=AE$133)*1/ROW($A$101:$A$130),ROWS($A$134:$A156)),1/ROW($A$101:$A$130),0),COLUMNS($A$134:$A$134)),"")</f>
        <v/>
      </c>
      <c r="AF156" s="559" t="str">
        <f t="array" ref="AF156">IFERROR(INDEX($A$101:$B$130,MATCH(LARGE(($B$101:$B$130=AF$133)*1/ROW($A$101:$A$130),ROWS($A$134:$A156)),1/ROW($A$101:$A$130),0),COLUMNS($A$134:$A$134)),"")</f>
        <v/>
      </c>
      <c r="AG156" s="569" t="str">
        <f t="array" ref="AG156">IFERROR(INDEX($A$101:$B$130,MATCH(LARGE(($B$101:$B$130=AG$133)*1/ROW($A$101:$A$130),ROWS($A$134:$A156)),1/ROW($A$101:$A$130),0),COLUMNS($A$134:$A$134)),"")</f>
        <v/>
      </c>
      <c r="AH156" s="559" t="str">
        <f t="array" ref="AH156">IFERROR(INDEX($A$101:$F$130,MATCH(LARGE(($D$101:$D$130=AH$133)*1/ROW($A$101:$A$130),ROWS($A$134:$A156)),1/ROW($A$101:$A$130),0),COLUMNS($A$134:$A$134)),"")</f>
        <v/>
      </c>
      <c r="AI156" s="559" t="str">
        <f t="array" ref="AI156">IFERROR(INDEX($A$101:$F$130,MATCH(LARGE(($D$101:$D$130=AI$133)*1/ROW($A$101:$A$130),ROWS($A$134:$A156)),1/ROW($A$101:$A$130),0),COLUMNS($A$134:$A$134)),"")</f>
        <v/>
      </c>
      <c r="AJ156" s="559" t="str">
        <f t="array" ref="AJ156">IFERROR(INDEX($A$101:$F$130,MATCH(LARGE(($D$101:$D$130=AJ$133)*1/ROW($A$101:$A$130),ROWS($A$134:$A156)),1/ROW($A$101:$A$130),0),COLUMNS($A$134:$A$134)),"")</f>
        <v/>
      </c>
      <c r="AK156" s="559" t="str">
        <f t="array" ref="AK156">IFERROR(INDEX($A$101:$F$130,MATCH(LARGE(($E$101:$E$130=AK$133)*1/ROW($A$101:$A$130),ROWS($A$134:$A156)),1/ROW($A$101:$A$130),0),COLUMNS($A$134:$A$134)),"")</f>
        <v/>
      </c>
      <c r="AL156" s="559" t="str">
        <f t="array" ref="AL156">IFERROR(INDEX($A$101:$F$130,MATCH(LARGE(($E$101:$E$130=AL$133)*1/ROW($A$101:$A$130),ROWS($A$134:$A156)),1/ROW($A$101:$A$130),0),COLUMNS($A$134:$A$134)),"")</f>
        <v/>
      </c>
      <c r="AM156" s="559" t="str">
        <f t="array" ref="AM156">IFERROR(INDEX($A$101:$F$130,MATCH(LARGE(($E$101:$E$130=AM$133)*1/ROW($A$101:$A$130),ROWS($A$134:$A156)),1/ROW($A$101:$A$130),0),COLUMNS($A$134:$A$134)),"")</f>
        <v/>
      </c>
      <c r="AN156" s="559" t="str">
        <f t="array" ref="AN156">IFERROR(INDEX($A$101:$F$130,MATCH(LARGE(($F$101:$F$130=AN$133)*1/ROW($A$101:$A$130),ROWS($A$134:$A156)),1/ROW($A$101:$A$130),0),COLUMNS($A$134:$A$134)),"")</f>
        <v/>
      </c>
      <c r="AO156" s="559" t="str">
        <f t="array" ref="AO156">IFERROR(INDEX($A$101:$F$130,MATCH(LARGE(($F$101:$F$130=AO$133)*1/ROW($A$101:$A$130),ROWS($A$134:$A156)),1/ROW($A$101:$A$130),0),COLUMNS($A$134:$A$134)),"")</f>
        <v/>
      </c>
      <c r="AP156" s="559" t="str">
        <f t="array" ref="AP156">IFERROR(INDEX($A$101:$F$130,MATCH(LARGE(($F$101:$F$130=AP$133)*1/ROW($A$101:$A$130),ROWS($A$134:$A156)),1/ROW($A$101:$A$130),0),COLUMNS($A$134:$A$134)),"")</f>
        <v/>
      </c>
      <c r="AQ156" s="559" t="str">
        <f t="array" ref="AQ156">IFERROR(INDEX($A$101:$F$130,MATCH(LARGE(($F$101:$F$130=AQ$133)*1/ROW($A$101:$A$130),ROWS($A$134:$A156)),1/ROW($A$101:$A$130),0),COLUMNS($A$134:$A$134)),"")</f>
        <v/>
      </c>
      <c r="AR156" s="559" t="str">
        <f t="array" ref="AR156">IFERROR(INDEX($A$101:$B$130,MATCH(LARGE(($B$101:$B$130=AR$133)*1/ROW($A$101:$A$130),ROWS($A$134:$A156)),1/ROW($A$101:$A$130),0),COLUMNS($A$134:$A$134)),"")</f>
        <v/>
      </c>
      <c r="AS156" s="559" t="str">
        <f t="shared" si="10"/>
        <v/>
      </c>
      <c r="AT156" s="559" t="str">
        <f t="shared" si="12"/>
        <v/>
      </c>
      <c r="AU156" s="559" t="str">
        <f t="shared" si="11"/>
        <v/>
      </c>
      <c r="BE156" s="544"/>
      <c r="BK156" s="76"/>
      <c r="BM156" s="165"/>
    </row>
    <row r="157" spans="1:147" hidden="1">
      <c r="A157" s="559" t="str">
        <f t="array" ref="A157">IFERROR(INDEX($A$101:$B$130,MATCH(LARGE(($B$101:$B$130=A$133)*1/ROW($A$101:$A$130),ROWS($A$134:$A157)),1/ROW($A$101:$A$130),0),COLUMNS($A$134:$A$134)),"")</f>
        <v/>
      </c>
      <c r="B157" s="559" t="str">
        <f t="array" ref="B157">IFERROR(INDEX($A$101:$B$130,MATCH(LARGE(($B$101:$B$130=B$133)*1/ROW($A$101:$A$130),ROWS($A$134:$A157)),1/ROW($A$101:$A$130),0),COLUMNS($A$134:$A$134)),"")</f>
        <v/>
      </c>
      <c r="C157" s="558" t="str">
        <f t="array" ref="C157">IFERROR(INDEX($A$101:$B$130,MATCH(LARGE(($B$101:$B$130=C$133)*1/ROW($A$101:$A$130),ROWS($A$134:$A157)),1/ROW($A$101:$A$130),0),COLUMNS($A$134:$A$134)),"")</f>
        <v/>
      </c>
      <c r="D157" s="559" t="str">
        <f t="array" ref="D157">IFERROR(INDEX($A$101:$B$130,MATCH(LARGE(($B$101:$B$130=D$133)*1/ROW($A$101:$A$130),ROWS($A$134:$A157)),1/ROW($A$101:$A$130),0),COLUMNS($A$134:$A$134)),"")</f>
        <v/>
      </c>
      <c r="E157" s="559" t="str">
        <f t="array" ref="E157">IFERROR(INDEX($A$101:$B$130,MATCH(LARGE(($B$101:$B$130=E$133)*1/ROW($A$101:$A$130),ROWS($A$134:$A157)),1/ROW($A$101:$A$130),0),COLUMNS($A$134:$A$134)),"")</f>
        <v/>
      </c>
      <c r="F157" s="559" t="str">
        <f t="array" ref="F157">IFERROR(INDEX($A$101:$B$130,MATCH(LARGE(($B$101:$B$130=F$133)*1/ROW($A$101:$A$130),ROWS($A$134:$A157)),1/ROW($A$101:$A$130),0),COLUMNS($A$134:$A$134)),"")</f>
        <v/>
      </c>
      <c r="G157" s="559" t="str">
        <f t="array" ref="G157">IFERROR(INDEX($A$101:$B$130,MATCH(LARGE(($B$101:$B$130=G$133)*1/ROW($A$101:$A$130),ROWS($A$134:$A157)),1/ROW($A$101:$A$130),0),COLUMNS($A$134:$A$134)),"")</f>
        <v/>
      </c>
      <c r="H157" s="559" t="str">
        <f t="array" ref="H157">IFERROR(INDEX($A$101:$B$130,MATCH(LARGE(($B$101:$B$130=H$133)*1/ROW($A$101:$A$130),ROWS($A$134:$A157)),1/ROW($A$101:$A$130),0),COLUMNS($A$134:$A$134)),"")</f>
        <v/>
      </c>
      <c r="I157" s="559" t="str">
        <f t="array" ref="I157">IFERROR(INDEX($A$101:$B$130,MATCH(LARGE(($B$101:$B$130=I$133)*1/ROW($A$101:$A$130),ROWS($A$134:$A157)),1/ROW($A$101:$A$130),0),COLUMNS($A$134:$A$134)),"")</f>
        <v/>
      </c>
      <c r="J157" s="559" t="str">
        <f t="array" ref="J157">IFERROR(INDEX($A$101:$B$130,MATCH(LARGE(($B$101:$B$130=J$133)*1/ROW($A$101:$A$130),ROWS($A$134:$A157)),1/ROW($A$101:$A$130),0),COLUMNS($A$134:$A$134)),"")</f>
        <v/>
      </c>
      <c r="K157" s="559" t="str">
        <f t="array" ref="K157">IFERROR(INDEX($A$101:$B$130,MATCH(LARGE(($B$101:$B$130=K$133)*1/ROW($A$101:$A$130),ROWS($A$134:$A157)),1/ROW($A$101:$A$130),0),COLUMNS($A$134:$A$134)),"")</f>
        <v/>
      </c>
      <c r="L157" s="559" t="str">
        <f t="array" ref="L157">IFERROR(INDEX($A$101:$B$130,MATCH(LARGE(($B$101:$B$130=L$133)*1/ROW($A$101:$A$130),ROWS($A$134:$A157)),1/ROW($A$101:$A$130),0),COLUMNS($A$134:$A$134)),"")</f>
        <v/>
      </c>
      <c r="M157" s="559" t="str">
        <f t="array" ref="M157">IFERROR(INDEX($A$101:$B$130,MATCH(LARGE(($B$101:$B$130=M$133)*1/ROW($A$101:$A$130),ROWS($A$134:$A157)),1/ROW($A$101:$A$130),0),COLUMNS($A$134:$A$134)),"")</f>
        <v/>
      </c>
      <c r="N157" s="559" t="str">
        <f t="array" ref="N157">IFERROR(INDEX($A$101:$B$130,MATCH(LARGE(($B$101:$B$130=N$133)*1/ROW($A$101:$A$130),ROWS($A$134:$A157)),1/ROW($A$101:$A$130),0),COLUMNS($A$134:$A$134)),"")</f>
        <v/>
      </c>
      <c r="O157" s="559" t="str">
        <f t="array" ref="O157">IFERROR(INDEX($A$101:$B$130,MATCH(LARGE(($B$101:$B$130=O$133)*1/ROW($A$101:$A$130),ROWS($A$134:$A157)),1/ROW($A$101:$A$130),0),COLUMNS($A$134:$A$134)),"")</f>
        <v/>
      </c>
      <c r="P157" s="559" t="str">
        <f t="array" ref="P157">IFERROR(INDEX($A$101:$B$130,MATCH(LARGE(($B$101:$B$130=P$133)*1/ROW($A$101:$A$130),ROWS($A$134:$A157)),1/ROW($A$101:$A$130),0),COLUMNS($A$134:$A$134)),"")</f>
        <v/>
      </c>
      <c r="Q157" s="559" t="str">
        <f t="array" ref="Q157">IFERROR(INDEX($A$101:$B$130,MATCH(LARGE(($B$101:$B$130=Q$133)*1/ROW($A$101:$A$130),ROWS($A$134:$A157)),1/ROW($A$101:$A$130),0),COLUMNS($A$134:$A$134)),"")</f>
        <v/>
      </c>
      <c r="R157" s="559" t="str">
        <f t="array" ref="R157">IFERROR(INDEX($A$101:$B$130,MATCH(LARGE(($B$101:$B$130=R$133)*1/ROW($A$101:$A$130),ROWS($A$134:$A157)),1/ROW($A$101:$A$130),0),COLUMNS($A$134:$A$134)),"")</f>
        <v/>
      </c>
      <c r="S157" s="559" t="str">
        <f t="array" ref="S157">IFERROR(INDEX($A$101:$B$130,MATCH(LARGE(($B$101:$B$130=S$133)*1/ROW($A$101:$A$130),ROWS($A$134:$A157)),1/ROW($A$101:$A$130),0),COLUMNS($A$134:$A$134)),"")</f>
        <v/>
      </c>
      <c r="T157" s="559" t="str">
        <f t="array" ref="T157">IFERROR(INDEX($A$101:$B$130,MATCH(LARGE(($B$101:$B$130=T$133)*1/ROW($A$101:$A$130),ROWS($A$134:$A157)),1/ROW($A$101:$A$130),0),COLUMNS($A$134:$A$134)),"")</f>
        <v/>
      </c>
      <c r="U157" s="559" t="str">
        <f t="array" ref="U157">IFERROR(INDEX($A$101:$B$130,MATCH(LARGE(($B$101:$B$130=U$133)*1/ROW($A$101:$A$130),ROWS($A$134:$A157)),1/ROW($A$101:$A$130),0),COLUMNS($A$134:$A$134)),"")</f>
        <v/>
      </c>
      <c r="V157" s="568" t="str">
        <f t="array" ref="V157">IFERROR(INDEX($A$101:$B$130,MATCH(LARGE(($B$101:$B$130=V$133)*1/ROW($A$101:$A$130),ROWS($A$134:$A157)),1/ROW($A$101:$A$130),0),COLUMNS($A$134:$A$134)),"")</f>
        <v/>
      </c>
      <c r="W157" s="559" t="str">
        <f t="array" ref="W157">IFERROR(INDEX($A$101:$B$130,MATCH(LARGE(($B$101:$B$130=W$133)*1/ROW($A$101:$A$130),ROWS($A$134:$A157)),1/ROW($A$101:$A$130),0),COLUMNS($A$134:$A$134)),"")</f>
        <v/>
      </c>
      <c r="X157" s="559" t="str">
        <f t="array" ref="X157">IFERROR(INDEX($A$101:$B$130,MATCH(LARGE(($B$101:$B$130=X$133)*1/ROW($A$101:$A$130),ROWS($A$134:$A157)),1/ROW($A$101:$A$130),0),COLUMNS($A$134:$A$134)),"")</f>
        <v/>
      </c>
      <c r="Y157" s="559" t="str">
        <f t="array" ref="Y157">IFERROR(INDEX($A$101:$B$130,MATCH(LARGE(($B$101:$B$130=Y$133)*1/ROW($A$101:$A$130),ROWS($A$134:$A157)),1/ROW($A$101:$A$130),0),COLUMNS($A$134:$A$134)),"")</f>
        <v/>
      </c>
      <c r="Z157" s="559" t="str">
        <f t="array" ref="Z157">IFERROR(INDEX($A$101:$B$130,MATCH(LARGE(($B$101:$B$130=Z$133)*1/ROW($A$101:$A$130),ROWS($A$134:$A157)),1/ROW($A$101:$A$130),0),COLUMNS($A$134:$A$134)),"")</f>
        <v/>
      </c>
      <c r="AA157" s="559" t="str">
        <f t="array" ref="AA157">IFERROR(INDEX($A$101:$B$130,MATCH(LARGE(($B$101:$B$130=AA$133)*1/ROW($A$101:$A$130),ROWS($A$134:$A157)),1/ROW($A$101:$A$130),0),COLUMNS($A$134:$A$134)),"")</f>
        <v/>
      </c>
      <c r="AB157" s="559" t="str">
        <f t="array" ref="AB157">IFERROR(INDEX($A$101:$B$130,MATCH(LARGE(($B$101:$B$130=AB$133)*1/ROW($A$101:$A$130),ROWS($A$134:$A157)),1/ROW($A$101:$A$130),0),COLUMNS($A$134:$A$134)),"")</f>
        <v/>
      </c>
      <c r="AC157" s="559" t="str">
        <f t="array" ref="AC157">IFERROR(INDEX($A$101:$B$130,MATCH(LARGE(($B$101:$B$130=AC$133)*1/ROW($A$101:$A$130),ROWS($A$134:$A157)),1/ROW($A$101:$A$130),0),COLUMNS($A$134:$A$134)),"")</f>
        <v/>
      </c>
      <c r="AD157" s="559" t="str">
        <f t="array" ref="AD157">IFERROR(INDEX($A$101:$B$130,MATCH(LARGE(($B$101:$B$130=AD$133)*1/ROW($A$101:$A$130),ROWS($A$134:$A157)),1/ROW($A$101:$A$130),0),COLUMNS($A$134:$A$134)),"")</f>
        <v/>
      </c>
      <c r="AE157" s="559" t="str">
        <f t="array" ref="AE157">IFERROR(INDEX($A$101:$B$130,MATCH(LARGE(($B$101:$B$130=AE$133)*1/ROW($A$101:$A$130),ROWS($A$134:$A157)),1/ROW($A$101:$A$130),0),COLUMNS($A$134:$A$134)),"")</f>
        <v/>
      </c>
      <c r="AF157" s="559" t="str">
        <f t="array" ref="AF157">IFERROR(INDEX($A$101:$B$130,MATCH(LARGE(($B$101:$B$130=AF$133)*1/ROW($A$101:$A$130),ROWS($A$134:$A157)),1/ROW($A$101:$A$130),0),COLUMNS($A$134:$A$134)),"")</f>
        <v/>
      </c>
      <c r="AG157" s="569" t="str">
        <f t="array" ref="AG157">IFERROR(INDEX($A$101:$B$130,MATCH(LARGE(($B$101:$B$130=AG$133)*1/ROW($A$101:$A$130),ROWS($A$134:$A157)),1/ROW($A$101:$A$130),0),COLUMNS($A$134:$A$134)),"")</f>
        <v/>
      </c>
      <c r="AH157" s="559" t="str">
        <f t="array" ref="AH157">IFERROR(INDEX($A$101:$F$130,MATCH(LARGE(($D$101:$D$130=AH$133)*1/ROW($A$101:$A$130),ROWS($A$134:$A157)),1/ROW($A$101:$A$130),0),COLUMNS($A$134:$A$134)),"")</f>
        <v/>
      </c>
      <c r="AI157" s="559" t="str">
        <f t="array" ref="AI157">IFERROR(INDEX($A$101:$F$130,MATCH(LARGE(($D$101:$D$130=AI$133)*1/ROW($A$101:$A$130),ROWS($A$134:$A157)),1/ROW($A$101:$A$130),0),COLUMNS($A$134:$A$134)),"")</f>
        <v/>
      </c>
      <c r="AJ157" s="559" t="str">
        <f t="array" ref="AJ157">IFERROR(INDEX($A$101:$F$130,MATCH(LARGE(($D$101:$D$130=AJ$133)*1/ROW($A$101:$A$130),ROWS($A$134:$A157)),1/ROW($A$101:$A$130),0),COLUMNS($A$134:$A$134)),"")</f>
        <v/>
      </c>
      <c r="AK157" s="559" t="str">
        <f t="array" ref="AK157">IFERROR(INDEX($A$101:$F$130,MATCH(LARGE(($E$101:$E$130=AK$133)*1/ROW($A$101:$A$130),ROWS($A$134:$A157)),1/ROW($A$101:$A$130),0),COLUMNS($A$134:$A$134)),"")</f>
        <v/>
      </c>
      <c r="AL157" s="559" t="str">
        <f t="array" ref="AL157">IFERROR(INDEX($A$101:$F$130,MATCH(LARGE(($E$101:$E$130=AL$133)*1/ROW($A$101:$A$130),ROWS($A$134:$A157)),1/ROW($A$101:$A$130),0),COLUMNS($A$134:$A$134)),"")</f>
        <v/>
      </c>
      <c r="AM157" s="559" t="str">
        <f t="array" ref="AM157">IFERROR(INDEX($A$101:$F$130,MATCH(LARGE(($E$101:$E$130=AM$133)*1/ROW($A$101:$A$130),ROWS($A$134:$A157)),1/ROW($A$101:$A$130),0),COLUMNS($A$134:$A$134)),"")</f>
        <v/>
      </c>
      <c r="AN157" s="559" t="str">
        <f t="array" ref="AN157">IFERROR(INDEX($A$101:$F$130,MATCH(LARGE(($F$101:$F$130=AN$133)*1/ROW($A$101:$A$130),ROWS($A$134:$A157)),1/ROW($A$101:$A$130),0),COLUMNS($A$134:$A$134)),"")</f>
        <v/>
      </c>
      <c r="AO157" s="559" t="str">
        <f t="array" ref="AO157">IFERROR(INDEX($A$101:$F$130,MATCH(LARGE(($F$101:$F$130=AO$133)*1/ROW($A$101:$A$130),ROWS($A$134:$A157)),1/ROW($A$101:$A$130),0),COLUMNS($A$134:$A$134)),"")</f>
        <v/>
      </c>
      <c r="AP157" s="559" t="str">
        <f t="array" ref="AP157">IFERROR(INDEX($A$101:$F$130,MATCH(LARGE(($F$101:$F$130=AP$133)*1/ROW($A$101:$A$130),ROWS($A$134:$A157)),1/ROW($A$101:$A$130),0),COLUMNS($A$134:$A$134)),"")</f>
        <v/>
      </c>
      <c r="AQ157" s="559" t="str">
        <f t="array" ref="AQ157">IFERROR(INDEX($A$101:$F$130,MATCH(LARGE(($F$101:$F$130=AQ$133)*1/ROW($A$101:$A$130),ROWS($A$134:$A157)),1/ROW($A$101:$A$130),0),COLUMNS($A$134:$A$134)),"")</f>
        <v/>
      </c>
      <c r="AR157" s="559" t="str">
        <f t="array" ref="AR157">IFERROR(INDEX($A$101:$B$130,MATCH(LARGE(($B$101:$B$130=AR$133)*1/ROW($A$101:$A$130),ROWS($A$134:$A157)),1/ROW($A$101:$A$130),0),COLUMNS($A$134:$A$134)),"")</f>
        <v/>
      </c>
      <c r="AS157" s="559" t="str">
        <f t="shared" si="10"/>
        <v/>
      </c>
      <c r="AT157" s="559" t="str">
        <f t="shared" si="12"/>
        <v/>
      </c>
      <c r="AU157" s="559" t="str">
        <f t="shared" si="11"/>
        <v/>
      </c>
      <c r="BE157" s="544"/>
      <c r="BK157" s="76"/>
      <c r="BM157" s="165"/>
    </row>
    <row r="158" spans="1:147" hidden="1">
      <c r="A158" s="559" t="str">
        <f t="array" ref="A158">IFERROR(INDEX($A$101:$B$130,MATCH(LARGE(($B$101:$B$130=A$133)*1/ROW($A$101:$A$130),ROWS($A$134:$A158)),1/ROW($A$101:$A$130),0),COLUMNS($A$134:$A$134)),"")</f>
        <v/>
      </c>
      <c r="B158" s="559" t="str">
        <f t="array" ref="B158">IFERROR(INDEX($A$101:$B$130,MATCH(LARGE(($B$101:$B$130=B$133)*1/ROW($A$101:$A$130),ROWS($A$134:$A158)),1/ROW($A$101:$A$130),0),COLUMNS($A$134:$A$134)),"")</f>
        <v/>
      </c>
      <c r="C158" s="558" t="str">
        <f t="array" ref="C158">IFERROR(INDEX($A$101:$B$130,MATCH(LARGE(($B$101:$B$130=C$133)*1/ROW($A$101:$A$130),ROWS($A$134:$A158)),1/ROW($A$101:$A$130),0),COLUMNS($A$134:$A$134)),"")</f>
        <v/>
      </c>
      <c r="D158" s="559" t="str">
        <f t="array" ref="D158">IFERROR(INDEX($A$101:$B$130,MATCH(LARGE(($B$101:$B$130=D$133)*1/ROW($A$101:$A$130),ROWS($A$134:$A158)),1/ROW($A$101:$A$130),0),COLUMNS($A$134:$A$134)),"")</f>
        <v/>
      </c>
      <c r="E158" s="559" t="str">
        <f t="array" ref="E158">IFERROR(INDEX($A$101:$B$130,MATCH(LARGE(($B$101:$B$130=E$133)*1/ROW($A$101:$A$130),ROWS($A$134:$A158)),1/ROW($A$101:$A$130),0),COLUMNS($A$134:$A$134)),"")</f>
        <v/>
      </c>
      <c r="F158" s="559" t="str">
        <f t="array" ref="F158">IFERROR(INDEX($A$101:$B$130,MATCH(LARGE(($B$101:$B$130=F$133)*1/ROW($A$101:$A$130),ROWS($A$134:$A158)),1/ROW($A$101:$A$130),0),COLUMNS($A$134:$A$134)),"")</f>
        <v/>
      </c>
      <c r="G158" s="559" t="str">
        <f t="array" ref="G158">IFERROR(INDEX($A$101:$B$130,MATCH(LARGE(($B$101:$B$130=G$133)*1/ROW($A$101:$A$130),ROWS($A$134:$A158)),1/ROW($A$101:$A$130),0),COLUMNS($A$134:$A$134)),"")</f>
        <v/>
      </c>
      <c r="H158" s="559" t="str">
        <f t="array" ref="H158">IFERROR(INDEX($A$101:$B$130,MATCH(LARGE(($B$101:$B$130=H$133)*1/ROW($A$101:$A$130),ROWS($A$134:$A158)),1/ROW($A$101:$A$130),0),COLUMNS($A$134:$A$134)),"")</f>
        <v/>
      </c>
      <c r="I158" s="559" t="str">
        <f t="array" ref="I158">IFERROR(INDEX($A$101:$B$130,MATCH(LARGE(($B$101:$B$130=I$133)*1/ROW($A$101:$A$130),ROWS($A$134:$A158)),1/ROW($A$101:$A$130),0),COLUMNS($A$134:$A$134)),"")</f>
        <v/>
      </c>
      <c r="J158" s="559" t="str">
        <f t="array" ref="J158">IFERROR(INDEX($A$101:$B$130,MATCH(LARGE(($B$101:$B$130=J$133)*1/ROW($A$101:$A$130),ROWS($A$134:$A158)),1/ROW($A$101:$A$130),0),COLUMNS($A$134:$A$134)),"")</f>
        <v/>
      </c>
      <c r="K158" s="559" t="str">
        <f t="array" ref="K158">IFERROR(INDEX($A$101:$B$130,MATCH(LARGE(($B$101:$B$130=K$133)*1/ROW($A$101:$A$130),ROWS($A$134:$A158)),1/ROW($A$101:$A$130),0),COLUMNS($A$134:$A$134)),"")</f>
        <v/>
      </c>
      <c r="L158" s="559" t="str">
        <f t="array" ref="L158">IFERROR(INDEX($A$101:$B$130,MATCH(LARGE(($B$101:$B$130=L$133)*1/ROW($A$101:$A$130),ROWS($A$134:$A158)),1/ROW($A$101:$A$130),0),COLUMNS($A$134:$A$134)),"")</f>
        <v/>
      </c>
      <c r="M158" s="559" t="str">
        <f t="array" ref="M158">IFERROR(INDEX($A$101:$B$130,MATCH(LARGE(($B$101:$B$130=M$133)*1/ROW($A$101:$A$130),ROWS($A$134:$A158)),1/ROW($A$101:$A$130),0),COLUMNS($A$134:$A$134)),"")</f>
        <v/>
      </c>
      <c r="N158" s="559" t="str">
        <f t="array" ref="N158">IFERROR(INDEX($A$101:$B$130,MATCH(LARGE(($B$101:$B$130=N$133)*1/ROW($A$101:$A$130),ROWS($A$134:$A158)),1/ROW($A$101:$A$130),0),COLUMNS($A$134:$A$134)),"")</f>
        <v/>
      </c>
      <c r="O158" s="559" t="str">
        <f t="array" ref="O158">IFERROR(INDEX($A$101:$B$130,MATCH(LARGE(($B$101:$B$130=O$133)*1/ROW($A$101:$A$130),ROWS($A$134:$A158)),1/ROW($A$101:$A$130),0),COLUMNS($A$134:$A$134)),"")</f>
        <v/>
      </c>
      <c r="P158" s="559" t="str">
        <f t="array" ref="P158">IFERROR(INDEX($A$101:$B$130,MATCH(LARGE(($B$101:$B$130=P$133)*1/ROW($A$101:$A$130),ROWS($A$134:$A158)),1/ROW($A$101:$A$130),0),COLUMNS($A$134:$A$134)),"")</f>
        <v/>
      </c>
      <c r="Q158" s="559" t="str">
        <f t="array" ref="Q158">IFERROR(INDEX($A$101:$B$130,MATCH(LARGE(($B$101:$B$130=Q$133)*1/ROW($A$101:$A$130),ROWS($A$134:$A158)),1/ROW($A$101:$A$130),0),COLUMNS($A$134:$A$134)),"")</f>
        <v/>
      </c>
      <c r="R158" s="559" t="str">
        <f t="array" ref="R158">IFERROR(INDEX($A$101:$B$130,MATCH(LARGE(($B$101:$B$130=R$133)*1/ROW($A$101:$A$130),ROWS($A$134:$A158)),1/ROW($A$101:$A$130),0),COLUMNS($A$134:$A$134)),"")</f>
        <v/>
      </c>
      <c r="S158" s="559" t="str">
        <f t="array" ref="S158">IFERROR(INDEX($A$101:$B$130,MATCH(LARGE(($B$101:$B$130=S$133)*1/ROW($A$101:$A$130),ROWS($A$134:$A158)),1/ROW($A$101:$A$130),0),COLUMNS($A$134:$A$134)),"")</f>
        <v/>
      </c>
      <c r="T158" s="559" t="str">
        <f t="array" ref="T158">IFERROR(INDEX($A$101:$B$130,MATCH(LARGE(($B$101:$B$130=T$133)*1/ROW($A$101:$A$130),ROWS($A$134:$A158)),1/ROW($A$101:$A$130),0),COLUMNS($A$134:$A$134)),"")</f>
        <v/>
      </c>
      <c r="U158" s="559" t="str">
        <f t="array" ref="U158">IFERROR(INDEX($A$101:$B$130,MATCH(LARGE(($B$101:$B$130=U$133)*1/ROW($A$101:$A$130),ROWS($A$134:$A158)),1/ROW($A$101:$A$130),0),COLUMNS($A$134:$A$134)),"")</f>
        <v/>
      </c>
      <c r="V158" s="568" t="str">
        <f t="array" ref="V158">IFERROR(INDEX($A$101:$B$130,MATCH(LARGE(($B$101:$B$130=V$133)*1/ROW($A$101:$A$130),ROWS($A$134:$A158)),1/ROW($A$101:$A$130),0),COLUMNS($A$134:$A$134)),"")</f>
        <v/>
      </c>
      <c r="W158" s="559" t="str">
        <f t="array" ref="W158">IFERROR(INDEX($A$101:$B$130,MATCH(LARGE(($B$101:$B$130=W$133)*1/ROW($A$101:$A$130),ROWS($A$134:$A158)),1/ROW($A$101:$A$130),0),COLUMNS($A$134:$A$134)),"")</f>
        <v/>
      </c>
      <c r="X158" s="559" t="str">
        <f t="array" ref="X158">IFERROR(INDEX($A$101:$B$130,MATCH(LARGE(($B$101:$B$130=X$133)*1/ROW($A$101:$A$130),ROWS($A$134:$A158)),1/ROW($A$101:$A$130),0),COLUMNS($A$134:$A$134)),"")</f>
        <v/>
      </c>
      <c r="Y158" s="559" t="str">
        <f t="array" ref="Y158">IFERROR(INDEX($A$101:$B$130,MATCH(LARGE(($B$101:$B$130=Y$133)*1/ROW($A$101:$A$130),ROWS($A$134:$A158)),1/ROW($A$101:$A$130),0),COLUMNS($A$134:$A$134)),"")</f>
        <v/>
      </c>
      <c r="Z158" s="559" t="str">
        <f t="array" ref="Z158">IFERROR(INDEX($A$101:$B$130,MATCH(LARGE(($B$101:$B$130=Z$133)*1/ROW($A$101:$A$130),ROWS($A$134:$A158)),1/ROW($A$101:$A$130),0),COLUMNS($A$134:$A$134)),"")</f>
        <v/>
      </c>
      <c r="AA158" s="559" t="str">
        <f t="array" ref="AA158">IFERROR(INDEX($A$101:$B$130,MATCH(LARGE(($B$101:$B$130=AA$133)*1/ROW($A$101:$A$130),ROWS($A$134:$A158)),1/ROW($A$101:$A$130),0),COLUMNS($A$134:$A$134)),"")</f>
        <v/>
      </c>
      <c r="AB158" s="559" t="str">
        <f t="array" ref="AB158">IFERROR(INDEX($A$101:$B$130,MATCH(LARGE(($B$101:$B$130=AB$133)*1/ROW($A$101:$A$130),ROWS($A$134:$A158)),1/ROW($A$101:$A$130),0),COLUMNS($A$134:$A$134)),"")</f>
        <v/>
      </c>
      <c r="AC158" s="559" t="str">
        <f t="array" ref="AC158">IFERROR(INDEX($A$101:$B$130,MATCH(LARGE(($B$101:$B$130=AC$133)*1/ROW($A$101:$A$130),ROWS($A$134:$A158)),1/ROW($A$101:$A$130),0),COLUMNS($A$134:$A$134)),"")</f>
        <v/>
      </c>
      <c r="AD158" s="559" t="str">
        <f t="array" ref="AD158">IFERROR(INDEX($A$101:$B$130,MATCH(LARGE(($B$101:$B$130=AD$133)*1/ROW($A$101:$A$130),ROWS($A$134:$A158)),1/ROW($A$101:$A$130),0),COLUMNS($A$134:$A$134)),"")</f>
        <v/>
      </c>
      <c r="AE158" s="559" t="str">
        <f t="array" ref="AE158">IFERROR(INDEX($A$101:$B$130,MATCH(LARGE(($B$101:$B$130=AE$133)*1/ROW($A$101:$A$130),ROWS($A$134:$A158)),1/ROW($A$101:$A$130),0),COLUMNS($A$134:$A$134)),"")</f>
        <v/>
      </c>
      <c r="AF158" s="559" t="str">
        <f t="array" ref="AF158">IFERROR(INDEX($A$101:$B$130,MATCH(LARGE(($B$101:$B$130=AF$133)*1/ROW($A$101:$A$130),ROWS($A$134:$A158)),1/ROW($A$101:$A$130),0),COLUMNS($A$134:$A$134)),"")</f>
        <v/>
      </c>
      <c r="AG158" s="569" t="str">
        <f t="array" ref="AG158">IFERROR(INDEX($A$101:$B$130,MATCH(LARGE(($B$101:$B$130=AG$133)*1/ROW($A$101:$A$130),ROWS($A$134:$A158)),1/ROW($A$101:$A$130),0),COLUMNS($A$134:$A$134)),"")</f>
        <v/>
      </c>
      <c r="AH158" s="559" t="str">
        <f t="array" ref="AH158">IFERROR(INDEX($A$101:$F$130,MATCH(LARGE(($D$101:$D$130=AH$133)*1/ROW($A$101:$A$130),ROWS($A$134:$A158)),1/ROW($A$101:$A$130),0),COLUMNS($A$134:$A$134)),"")</f>
        <v/>
      </c>
      <c r="AI158" s="559" t="str">
        <f t="array" ref="AI158">IFERROR(INDEX($A$101:$F$130,MATCH(LARGE(($D$101:$D$130=AI$133)*1/ROW($A$101:$A$130),ROWS($A$134:$A158)),1/ROW($A$101:$A$130),0),COLUMNS($A$134:$A$134)),"")</f>
        <v/>
      </c>
      <c r="AJ158" s="559" t="str">
        <f t="array" ref="AJ158">IFERROR(INDEX($A$101:$F$130,MATCH(LARGE(($D$101:$D$130=AJ$133)*1/ROW($A$101:$A$130),ROWS($A$134:$A158)),1/ROW($A$101:$A$130),0),COLUMNS($A$134:$A$134)),"")</f>
        <v/>
      </c>
      <c r="AK158" s="559" t="str">
        <f t="array" ref="AK158">IFERROR(INDEX($A$101:$F$130,MATCH(LARGE(($E$101:$E$130=AK$133)*1/ROW($A$101:$A$130),ROWS($A$134:$A158)),1/ROW($A$101:$A$130),0),COLUMNS($A$134:$A$134)),"")</f>
        <v/>
      </c>
      <c r="AL158" s="559" t="str">
        <f t="array" ref="AL158">IFERROR(INDEX($A$101:$F$130,MATCH(LARGE(($E$101:$E$130=AL$133)*1/ROW($A$101:$A$130),ROWS($A$134:$A158)),1/ROW($A$101:$A$130),0),COLUMNS($A$134:$A$134)),"")</f>
        <v/>
      </c>
      <c r="AM158" s="559" t="str">
        <f t="array" ref="AM158">IFERROR(INDEX($A$101:$F$130,MATCH(LARGE(($E$101:$E$130=AM$133)*1/ROW($A$101:$A$130),ROWS($A$134:$A158)),1/ROW($A$101:$A$130),0),COLUMNS($A$134:$A$134)),"")</f>
        <v/>
      </c>
      <c r="AN158" s="559" t="str">
        <f t="array" ref="AN158">IFERROR(INDEX($A$101:$F$130,MATCH(LARGE(($F$101:$F$130=AN$133)*1/ROW($A$101:$A$130),ROWS($A$134:$A158)),1/ROW($A$101:$A$130),0),COLUMNS($A$134:$A$134)),"")</f>
        <v/>
      </c>
      <c r="AO158" s="559" t="str">
        <f t="array" ref="AO158">IFERROR(INDEX($A$101:$F$130,MATCH(LARGE(($F$101:$F$130=AO$133)*1/ROW($A$101:$A$130),ROWS($A$134:$A158)),1/ROW($A$101:$A$130),0),COLUMNS($A$134:$A$134)),"")</f>
        <v/>
      </c>
      <c r="AP158" s="559" t="str">
        <f t="array" ref="AP158">IFERROR(INDEX($A$101:$F$130,MATCH(LARGE(($F$101:$F$130=AP$133)*1/ROW($A$101:$A$130),ROWS($A$134:$A158)),1/ROW($A$101:$A$130),0),COLUMNS($A$134:$A$134)),"")</f>
        <v/>
      </c>
      <c r="AQ158" s="559" t="str">
        <f t="array" ref="AQ158">IFERROR(INDEX($A$101:$F$130,MATCH(LARGE(($F$101:$F$130=AQ$133)*1/ROW($A$101:$A$130),ROWS($A$134:$A158)),1/ROW($A$101:$A$130),0),COLUMNS($A$134:$A$134)),"")</f>
        <v/>
      </c>
      <c r="AR158" s="559" t="str">
        <f t="array" ref="AR158">IFERROR(INDEX($A$101:$B$130,MATCH(LARGE(($B$101:$B$130=AR$133)*1/ROW($A$101:$A$130),ROWS($A$134:$A158)),1/ROW($A$101:$A$130),0),COLUMNS($A$134:$A$134)),"")</f>
        <v/>
      </c>
      <c r="AS158" s="559" t="str">
        <f t="shared" si="10"/>
        <v/>
      </c>
      <c r="AT158" s="559" t="str">
        <f t="shared" si="12"/>
        <v/>
      </c>
      <c r="AU158" s="559" t="str">
        <f t="shared" si="11"/>
        <v/>
      </c>
      <c r="BE158" s="544"/>
      <c r="BK158" s="76"/>
      <c r="BM158" s="165"/>
    </row>
    <row r="159" spans="1:147" hidden="1">
      <c r="A159" s="559" t="str">
        <f t="array" ref="A159">IFERROR(INDEX($A$101:$B$130,MATCH(LARGE(($B$101:$B$130=A$133)*1/ROW($A$101:$A$130),ROWS($A$134:$A159)),1/ROW($A$101:$A$130),0),COLUMNS($A$134:$A$134)),"")</f>
        <v/>
      </c>
      <c r="B159" s="559" t="str">
        <f t="array" ref="B159">IFERROR(INDEX($A$101:$B$130,MATCH(LARGE(($B$101:$B$130=B$133)*1/ROW($A$101:$A$130),ROWS($A$134:$A159)),1/ROW($A$101:$A$130),0),COLUMNS($A$134:$A$134)),"")</f>
        <v/>
      </c>
      <c r="C159" s="558" t="str">
        <f t="array" ref="C159">IFERROR(INDEX($A$101:$B$130,MATCH(LARGE(($B$101:$B$130=C$133)*1/ROW($A$101:$A$130),ROWS($A$134:$A159)),1/ROW($A$101:$A$130),0),COLUMNS($A$134:$A$134)),"")</f>
        <v/>
      </c>
      <c r="D159" s="559" t="str">
        <f t="array" ref="D159">IFERROR(INDEX($A$101:$B$130,MATCH(LARGE(($B$101:$B$130=D$133)*1/ROW($A$101:$A$130),ROWS($A$134:$A159)),1/ROW($A$101:$A$130),0),COLUMNS($A$134:$A$134)),"")</f>
        <v/>
      </c>
      <c r="E159" s="559" t="str">
        <f t="array" ref="E159">IFERROR(INDEX($A$101:$B$130,MATCH(LARGE(($B$101:$B$130=E$133)*1/ROW($A$101:$A$130),ROWS($A$134:$A159)),1/ROW($A$101:$A$130),0),COLUMNS($A$134:$A$134)),"")</f>
        <v/>
      </c>
      <c r="F159" s="559" t="str">
        <f t="array" ref="F159">IFERROR(INDEX($A$101:$B$130,MATCH(LARGE(($B$101:$B$130=F$133)*1/ROW($A$101:$A$130),ROWS($A$134:$A159)),1/ROW($A$101:$A$130),0),COLUMNS($A$134:$A$134)),"")</f>
        <v/>
      </c>
      <c r="G159" s="559" t="str">
        <f t="array" ref="G159">IFERROR(INDEX($A$101:$B$130,MATCH(LARGE(($B$101:$B$130=G$133)*1/ROW($A$101:$A$130),ROWS($A$134:$A159)),1/ROW($A$101:$A$130),0),COLUMNS($A$134:$A$134)),"")</f>
        <v/>
      </c>
      <c r="H159" s="559" t="str">
        <f t="array" ref="H159">IFERROR(INDEX($A$101:$B$130,MATCH(LARGE(($B$101:$B$130=H$133)*1/ROW($A$101:$A$130),ROWS($A$134:$A159)),1/ROW($A$101:$A$130),0),COLUMNS($A$134:$A$134)),"")</f>
        <v/>
      </c>
      <c r="I159" s="559" t="str">
        <f t="array" ref="I159">IFERROR(INDEX($A$101:$B$130,MATCH(LARGE(($B$101:$B$130=I$133)*1/ROW($A$101:$A$130),ROWS($A$134:$A159)),1/ROW($A$101:$A$130),0),COLUMNS($A$134:$A$134)),"")</f>
        <v/>
      </c>
      <c r="J159" s="559" t="str">
        <f t="array" ref="J159">IFERROR(INDEX($A$101:$B$130,MATCH(LARGE(($B$101:$B$130=J$133)*1/ROW($A$101:$A$130),ROWS($A$134:$A159)),1/ROW($A$101:$A$130),0),COLUMNS($A$134:$A$134)),"")</f>
        <v/>
      </c>
      <c r="K159" s="559" t="str">
        <f t="array" ref="K159">IFERROR(INDEX($A$101:$B$130,MATCH(LARGE(($B$101:$B$130=K$133)*1/ROW($A$101:$A$130),ROWS($A$134:$A159)),1/ROW($A$101:$A$130),0),COLUMNS($A$134:$A$134)),"")</f>
        <v/>
      </c>
      <c r="L159" s="559" t="str">
        <f t="array" ref="L159">IFERROR(INDEX($A$101:$B$130,MATCH(LARGE(($B$101:$B$130=L$133)*1/ROW($A$101:$A$130),ROWS($A$134:$A159)),1/ROW($A$101:$A$130),0),COLUMNS($A$134:$A$134)),"")</f>
        <v/>
      </c>
      <c r="M159" s="559" t="str">
        <f t="array" ref="M159">IFERROR(INDEX($A$101:$B$130,MATCH(LARGE(($B$101:$B$130=M$133)*1/ROW($A$101:$A$130),ROWS($A$134:$A159)),1/ROW($A$101:$A$130),0),COLUMNS($A$134:$A$134)),"")</f>
        <v/>
      </c>
      <c r="N159" s="559" t="str">
        <f t="array" ref="N159">IFERROR(INDEX($A$101:$B$130,MATCH(LARGE(($B$101:$B$130=N$133)*1/ROW($A$101:$A$130),ROWS($A$134:$A159)),1/ROW($A$101:$A$130),0),COLUMNS($A$134:$A$134)),"")</f>
        <v/>
      </c>
      <c r="O159" s="559" t="str">
        <f t="array" ref="O159">IFERROR(INDEX($A$101:$B$130,MATCH(LARGE(($B$101:$B$130=O$133)*1/ROW($A$101:$A$130),ROWS($A$134:$A159)),1/ROW($A$101:$A$130),0),COLUMNS($A$134:$A$134)),"")</f>
        <v/>
      </c>
      <c r="P159" s="559" t="str">
        <f t="array" ref="P159">IFERROR(INDEX($A$101:$B$130,MATCH(LARGE(($B$101:$B$130=P$133)*1/ROW($A$101:$A$130),ROWS($A$134:$A159)),1/ROW($A$101:$A$130),0),COLUMNS($A$134:$A$134)),"")</f>
        <v/>
      </c>
      <c r="Q159" s="559" t="str">
        <f t="array" ref="Q159">IFERROR(INDEX($A$101:$B$130,MATCH(LARGE(($B$101:$B$130=Q$133)*1/ROW($A$101:$A$130),ROWS($A$134:$A159)),1/ROW($A$101:$A$130),0),COLUMNS($A$134:$A$134)),"")</f>
        <v/>
      </c>
      <c r="R159" s="559" t="str">
        <f t="array" ref="R159">IFERROR(INDEX($A$101:$B$130,MATCH(LARGE(($B$101:$B$130=R$133)*1/ROW($A$101:$A$130),ROWS($A$134:$A159)),1/ROW($A$101:$A$130),0),COLUMNS($A$134:$A$134)),"")</f>
        <v/>
      </c>
      <c r="S159" s="559" t="str">
        <f t="array" ref="S159">IFERROR(INDEX($A$101:$B$130,MATCH(LARGE(($B$101:$B$130=S$133)*1/ROW($A$101:$A$130),ROWS($A$134:$A159)),1/ROW($A$101:$A$130),0),COLUMNS($A$134:$A$134)),"")</f>
        <v/>
      </c>
      <c r="T159" s="559" t="str">
        <f t="array" ref="T159">IFERROR(INDEX($A$101:$B$130,MATCH(LARGE(($B$101:$B$130=T$133)*1/ROW($A$101:$A$130),ROWS($A$134:$A159)),1/ROW($A$101:$A$130),0),COLUMNS($A$134:$A$134)),"")</f>
        <v/>
      </c>
      <c r="U159" s="559" t="str">
        <f t="array" ref="U159">IFERROR(INDEX($A$101:$B$130,MATCH(LARGE(($B$101:$B$130=U$133)*1/ROW($A$101:$A$130),ROWS($A$134:$A159)),1/ROW($A$101:$A$130),0),COLUMNS($A$134:$A$134)),"")</f>
        <v/>
      </c>
      <c r="V159" s="568" t="str">
        <f t="array" ref="V159">IFERROR(INDEX($A$101:$B$130,MATCH(LARGE(($B$101:$B$130=V$133)*1/ROW($A$101:$A$130),ROWS($A$134:$A159)),1/ROW($A$101:$A$130),0),COLUMNS($A$134:$A$134)),"")</f>
        <v/>
      </c>
      <c r="W159" s="559" t="str">
        <f t="array" ref="W159">IFERROR(INDEX($A$101:$B$130,MATCH(LARGE(($B$101:$B$130=W$133)*1/ROW($A$101:$A$130),ROWS($A$134:$A159)),1/ROW($A$101:$A$130),0),COLUMNS($A$134:$A$134)),"")</f>
        <v/>
      </c>
      <c r="X159" s="559" t="str">
        <f t="array" ref="X159">IFERROR(INDEX($A$101:$B$130,MATCH(LARGE(($B$101:$B$130=X$133)*1/ROW($A$101:$A$130),ROWS($A$134:$A159)),1/ROW($A$101:$A$130),0),COLUMNS($A$134:$A$134)),"")</f>
        <v/>
      </c>
      <c r="Y159" s="559" t="str">
        <f t="array" ref="Y159">IFERROR(INDEX($A$101:$B$130,MATCH(LARGE(($B$101:$B$130=Y$133)*1/ROW($A$101:$A$130),ROWS($A$134:$A159)),1/ROW($A$101:$A$130),0),COLUMNS($A$134:$A$134)),"")</f>
        <v/>
      </c>
      <c r="Z159" s="559" t="str">
        <f t="array" ref="Z159">IFERROR(INDEX($A$101:$B$130,MATCH(LARGE(($B$101:$B$130=Z$133)*1/ROW($A$101:$A$130),ROWS($A$134:$A159)),1/ROW($A$101:$A$130),0),COLUMNS($A$134:$A$134)),"")</f>
        <v/>
      </c>
      <c r="AA159" s="559" t="str">
        <f t="array" ref="AA159">IFERROR(INDEX($A$101:$B$130,MATCH(LARGE(($B$101:$B$130=AA$133)*1/ROW($A$101:$A$130),ROWS($A$134:$A159)),1/ROW($A$101:$A$130),0),COLUMNS($A$134:$A$134)),"")</f>
        <v/>
      </c>
      <c r="AB159" s="559" t="str">
        <f t="array" ref="AB159">IFERROR(INDEX($A$101:$B$130,MATCH(LARGE(($B$101:$B$130=AB$133)*1/ROW($A$101:$A$130),ROWS($A$134:$A159)),1/ROW($A$101:$A$130),0),COLUMNS($A$134:$A$134)),"")</f>
        <v/>
      </c>
      <c r="AC159" s="559" t="str">
        <f t="array" ref="AC159">IFERROR(INDEX($A$101:$B$130,MATCH(LARGE(($B$101:$B$130=AC$133)*1/ROW($A$101:$A$130),ROWS($A$134:$A159)),1/ROW($A$101:$A$130),0),COLUMNS($A$134:$A$134)),"")</f>
        <v/>
      </c>
      <c r="AD159" s="559" t="str">
        <f t="array" ref="AD159">IFERROR(INDEX($A$101:$B$130,MATCH(LARGE(($B$101:$B$130=AD$133)*1/ROW($A$101:$A$130),ROWS($A$134:$A159)),1/ROW($A$101:$A$130),0),COLUMNS($A$134:$A$134)),"")</f>
        <v/>
      </c>
      <c r="AE159" s="559" t="str">
        <f t="array" ref="AE159">IFERROR(INDEX($A$101:$B$130,MATCH(LARGE(($B$101:$B$130=AE$133)*1/ROW($A$101:$A$130),ROWS($A$134:$A159)),1/ROW($A$101:$A$130),0),COLUMNS($A$134:$A$134)),"")</f>
        <v/>
      </c>
      <c r="AF159" s="559" t="str">
        <f t="array" ref="AF159">IFERROR(INDEX($A$101:$B$130,MATCH(LARGE(($B$101:$B$130=AF$133)*1/ROW($A$101:$A$130),ROWS($A$134:$A159)),1/ROW($A$101:$A$130),0),COLUMNS($A$134:$A$134)),"")</f>
        <v/>
      </c>
      <c r="AG159" s="569" t="str">
        <f t="array" ref="AG159">IFERROR(INDEX($A$101:$B$130,MATCH(LARGE(($B$101:$B$130=AG$133)*1/ROW($A$101:$A$130),ROWS($A$134:$A159)),1/ROW($A$101:$A$130),0),COLUMNS($A$134:$A$134)),"")</f>
        <v/>
      </c>
      <c r="AH159" s="559" t="str">
        <f t="array" ref="AH159">IFERROR(INDEX($A$101:$F$130,MATCH(LARGE(($D$101:$D$130=AH$133)*1/ROW($A$101:$A$130),ROWS($A$134:$A159)),1/ROW($A$101:$A$130),0),COLUMNS($A$134:$A$134)),"")</f>
        <v/>
      </c>
      <c r="AI159" s="559" t="str">
        <f t="array" ref="AI159">IFERROR(INDEX($A$101:$F$130,MATCH(LARGE(($D$101:$D$130=AI$133)*1/ROW($A$101:$A$130),ROWS($A$134:$A159)),1/ROW($A$101:$A$130),0),COLUMNS($A$134:$A$134)),"")</f>
        <v/>
      </c>
      <c r="AJ159" s="559" t="str">
        <f t="array" ref="AJ159">IFERROR(INDEX($A$101:$F$130,MATCH(LARGE(($D$101:$D$130=AJ$133)*1/ROW($A$101:$A$130),ROWS($A$134:$A159)),1/ROW($A$101:$A$130),0),COLUMNS($A$134:$A$134)),"")</f>
        <v/>
      </c>
      <c r="AK159" s="559" t="str">
        <f t="array" ref="AK159">IFERROR(INDEX($A$101:$F$130,MATCH(LARGE(($E$101:$E$130=AK$133)*1/ROW($A$101:$A$130),ROWS($A$134:$A159)),1/ROW($A$101:$A$130),0),COLUMNS($A$134:$A$134)),"")</f>
        <v/>
      </c>
      <c r="AL159" s="559" t="str">
        <f t="array" ref="AL159">IFERROR(INDEX($A$101:$F$130,MATCH(LARGE(($E$101:$E$130=AL$133)*1/ROW($A$101:$A$130),ROWS($A$134:$A159)),1/ROW($A$101:$A$130),0),COLUMNS($A$134:$A$134)),"")</f>
        <v/>
      </c>
      <c r="AM159" s="559" t="str">
        <f t="array" ref="AM159">IFERROR(INDEX($A$101:$F$130,MATCH(LARGE(($E$101:$E$130=AM$133)*1/ROW($A$101:$A$130),ROWS($A$134:$A159)),1/ROW($A$101:$A$130),0),COLUMNS($A$134:$A$134)),"")</f>
        <v/>
      </c>
      <c r="AN159" s="559" t="str">
        <f t="array" ref="AN159">IFERROR(INDEX($A$101:$F$130,MATCH(LARGE(($F$101:$F$130=AN$133)*1/ROW($A$101:$A$130),ROWS($A$134:$A159)),1/ROW($A$101:$A$130),0),COLUMNS($A$134:$A$134)),"")</f>
        <v/>
      </c>
      <c r="AO159" s="559" t="str">
        <f t="array" ref="AO159">IFERROR(INDEX($A$101:$F$130,MATCH(LARGE(($F$101:$F$130=AO$133)*1/ROW($A$101:$A$130),ROWS($A$134:$A159)),1/ROW($A$101:$A$130),0),COLUMNS($A$134:$A$134)),"")</f>
        <v/>
      </c>
      <c r="AP159" s="559" t="str">
        <f t="array" ref="AP159">IFERROR(INDEX($A$101:$F$130,MATCH(LARGE(($F$101:$F$130=AP$133)*1/ROW($A$101:$A$130),ROWS($A$134:$A159)),1/ROW($A$101:$A$130),0),COLUMNS($A$134:$A$134)),"")</f>
        <v/>
      </c>
      <c r="AQ159" s="559" t="str">
        <f t="array" ref="AQ159">IFERROR(INDEX($A$101:$F$130,MATCH(LARGE(($F$101:$F$130=AQ$133)*1/ROW($A$101:$A$130),ROWS($A$134:$A159)),1/ROW($A$101:$A$130),0),COLUMNS($A$134:$A$134)),"")</f>
        <v/>
      </c>
      <c r="AR159" s="559" t="str">
        <f t="array" ref="AR159">IFERROR(INDEX($A$101:$B$130,MATCH(LARGE(($B$101:$B$130=AR$133)*1/ROW($A$101:$A$130),ROWS($A$134:$A159)),1/ROW($A$101:$A$130),0),COLUMNS($A$134:$A$134)),"")</f>
        <v/>
      </c>
      <c r="AS159" s="559" t="str">
        <f t="shared" si="10"/>
        <v/>
      </c>
      <c r="AT159" s="559" t="str">
        <f t="shared" si="12"/>
        <v/>
      </c>
      <c r="AU159" s="559" t="str">
        <f t="shared" si="11"/>
        <v/>
      </c>
      <c r="BE159" s="544"/>
      <c r="BK159" s="76"/>
      <c r="BM159" s="165"/>
    </row>
    <row r="160" spans="1:147" hidden="1">
      <c r="A160" s="559" t="str">
        <f t="array" ref="A160">IFERROR(INDEX($A$101:$B$130,MATCH(LARGE(($B$101:$B$130=A$133)*1/ROW($A$101:$A$130),ROWS($A$134:$A160)),1/ROW($A$101:$A$130),0),COLUMNS($A$134:$A$134)),"")</f>
        <v/>
      </c>
      <c r="B160" s="559" t="str">
        <f t="array" ref="B160">IFERROR(INDEX($A$101:$B$130,MATCH(LARGE(($B$101:$B$130=B$133)*1/ROW($A$101:$A$130),ROWS($A$134:$A160)),1/ROW($A$101:$A$130),0),COLUMNS($A$134:$A$134)),"")</f>
        <v/>
      </c>
      <c r="C160" s="558" t="str">
        <f t="array" ref="C160">IFERROR(INDEX($A$101:$B$130,MATCH(LARGE(($B$101:$B$130=C$133)*1/ROW($A$101:$A$130),ROWS($A$134:$A160)),1/ROW($A$101:$A$130),0),COLUMNS($A$134:$A$134)),"")</f>
        <v/>
      </c>
      <c r="D160" s="559" t="str">
        <f t="array" ref="D160">IFERROR(INDEX($A$101:$B$130,MATCH(LARGE(($B$101:$B$130=D$133)*1/ROW($A$101:$A$130),ROWS($A$134:$A160)),1/ROW($A$101:$A$130),0),COLUMNS($A$134:$A$134)),"")</f>
        <v/>
      </c>
      <c r="E160" s="559" t="str">
        <f t="array" ref="E160">IFERROR(INDEX($A$101:$B$130,MATCH(LARGE(($B$101:$B$130=E$133)*1/ROW($A$101:$A$130),ROWS($A$134:$A160)),1/ROW($A$101:$A$130),0),COLUMNS($A$134:$A$134)),"")</f>
        <v/>
      </c>
      <c r="F160" s="559" t="str">
        <f t="array" ref="F160">IFERROR(INDEX($A$101:$B$130,MATCH(LARGE(($B$101:$B$130=F$133)*1/ROW($A$101:$A$130),ROWS($A$134:$A160)),1/ROW($A$101:$A$130),0),COLUMNS($A$134:$A$134)),"")</f>
        <v/>
      </c>
      <c r="G160" s="559" t="str">
        <f t="array" ref="G160">IFERROR(INDEX($A$101:$B$130,MATCH(LARGE(($B$101:$B$130=G$133)*1/ROW($A$101:$A$130),ROWS($A$134:$A160)),1/ROW($A$101:$A$130),0),COLUMNS($A$134:$A$134)),"")</f>
        <v/>
      </c>
      <c r="H160" s="559" t="str">
        <f t="array" ref="H160">IFERROR(INDEX($A$101:$B$130,MATCH(LARGE(($B$101:$B$130=H$133)*1/ROW($A$101:$A$130),ROWS($A$134:$A160)),1/ROW($A$101:$A$130),0),COLUMNS($A$134:$A$134)),"")</f>
        <v/>
      </c>
      <c r="I160" s="559" t="str">
        <f t="array" ref="I160">IFERROR(INDEX($A$101:$B$130,MATCH(LARGE(($B$101:$B$130=I$133)*1/ROW($A$101:$A$130),ROWS($A$134:$A160)),1/ROW($A$101:$A$130),0),COLUMNS($A$134:$A$134)),"")</f>
        <v/>
      </c>
      <c r="J160" s="559" t="str">
        <f t="array" ref="J160">IFERROR(INDEX($A$101:$B$130,MATCH(LARGE(($B$101:$B$130=J$133)*1/ROW($A$101:$A$130),ROWS($A$134:$A160)),1/ROW($A$101:$A$130),0),COLUMNS($A$134:$A$134)),"")</f>
        <v/>
      </c>
      <c r="K160" s="559" t="str">
        <f t="array" ref="K160">IFERROR(INDEX($A$101:$B$130,MATCH(LARGE(($B$101:$B$130=K$133)*1/ROW($A$101:$A$130),ROWS($A$134:$A160)),1/ROW($A$101:$A$130),0),COLUMNS($A$134:$A$134)),"")</f>
        <v/>
      </c>
      <c r="L160" s="559" t="str">
        <f t="array" ref="L160">IFERROR(INDEX($A$101:$B$130,MATCH(LARGE(($B$101:$B$130=L$133)*1/ROW($A$101:$A$130),ROWS($A$134:$A160)),1/ROW($A$101:$A$130),0),COLUMNS($A$134:$A$134)),"")</f>
        <v/>
      </c>
      <c r="M160" s="559" t="str">
        <f t="array" ref="M160">IFERROR(INDEX($A$101:$B$130,MATCH(LARGE(($B$101:$B$130=M$133)*1/ROW($A$101:$A$130),ROWS($A$134:$A160)),1/ROW($A$101:$A$130),0),COLUMNS($A$134:$A$134)),"")</f>
        <v/>
      </c>
      <c r="N160" s="559" t="str">
        <f t="array" ref="N160">IFERROR(INDEX($A$101:$B$130,MATCH(LARGE(($B$101:$B$130=N$133)*1/ROW($A$101:$A$130),ROWS($A$134:$A160)),1/ROW($A$101:$A$130),0),COLUMNS($A$134:$A$134)),"")</f>
        <v/>
      </c>
      <c r="O160" s="559" t="str">
        <f t="array" ref="O160">IFERROR(INDEX($A$101:$B$130,MATCH(LARGE(($B$101:$B$130=O$133)*1/ROW($A$101:$A$130),ROWS($A$134:$A160)),1/ROW($A$101:$A$130),0),COLUMNS($A$134:$A$134)),"")</f>
        <v/>
      </c>
      <c r="P160" s="559" t="str">
        <f t="array" ref="P160">IFERROR(INDEX($A$101:$B$130,MATCH(LARGE(($B$101:$B$130=P$133)*1/ROW($A$101:$A$130),ROWS($A$134:$A160)),1/ROW($A$101:$A$130),0),COLUMNS($A$134:$A$134)),"")</f>
        <v/>
      </c>
      <c r="Q160" s="559" t="str">
        <f t="array" ref="Q160">IFERROR(INDEX($A$101:$B$130,MATCH(LARGE(($B$101:$B$130=Q$133)*1/ROW($A$101:$A$130),ROWS($A$134:$A160)),1/ROW($A$101:$A$130),0),COLUMNS($A$134:$A$134)),"")</f>
        <v/>
      </c>
      <c r="R160" s="559" t="str">
        <f t="array" ref="R160">IFERROR(INDEX($A$101:$B$130,MATCH(LARGE(($B$101:$B$130=R$133)*1/ROW($A$101:$A$130),ROWS($A$134:$A160)),1/ROW($A$101:$A$130),0),COLUMNS($A$134:$A$134)),"")</f>
        <v/>
      </c>
      <c r="S160" s="559" t="str">
        <f t="array" ref="S160">IFERROR(INDEX($A$101:$B$130,MATCH(LARGE(($B$101:$B$130=S$133)*1/ROW($A$101:$A$130),ROWS($A$134:$A160)),1/ROW($A$101:$A$130),0),COLUMNS($A$134:$A$134)),"")</f>
        <v/>
      </c>
      <c r="T160" s="559" t="str">
        <f t="array" ref="T160">IFERROR(INDEX($A$101:$B$130,MATCH(LARGE(($B$101:$B$130=T$133)*1/ROW($A$101:$A$130),ROWS($A$134:$A160)),1/ROW($A$101:$A$130),0),COLUMNS($A$134:$A$134)),"")</f>
        <v/>
      </c>
      <c r="U160" s="559" t="str">
        <f t="array" ref="U160">IFERROR(INDEX($A$101:$B$130,MATCH(LARGE(($B$101:$B$130=U$133)*1/ROW($A$101:$A$130),ROWS($A$134:$A160)),1/ROW($A$101:$A$130),0),COLUMNS($A$134:$A$134)),"")</f>
        <v/>
      </c>
      <c r="V160" s="568" t="str">
        <f t="array" ref="V160">IFERROR(INDEX($A$101:$B$130,MATCH(LARGE(($B$101:$B$130=V$133)*1/ROW($A$101:$A$130),ROWS($A$134:$A160)),1/ROW($A$101:$A$130),0),COLUMNS($A$134:$A$134)),"")</f>
        <v/>
      </c>
      <c r="W160" s="559" t="str">
        <f t="array" ref="W160">IFERROR(INDEX($A$101:$B$130,MATCH(LARGE(($B$101:$B$130=W$133)*1/ROW($A$101:$A$130),ROWS($A$134:$A160)),1/ROW($A$101:$A$130),0),COLUMNS($A$134:$A$134)),"")</f>
        <v/>
      </c>
      <c r="X160" s="559" t="str">
        <f t="array" ref="X160">IFERROR(INDEX($A$101:$B$130,MATCH(LARGE(($B$101:$B$130=X$133)*1/ROW($A$101:$A$130),ROWS($A$134:$A160)),1/ROW($A$101:$A$130),0),COLUMNS($A$134:$A$134)),"")</f>
        <v/>
      </c>
      <c r="Y160" s="559" t="str">
        <f t="array" ref="Y160">IFERROR(INDEX($A$101:$B$130,MATCH(LARGE(($B$101:$B$130=Y$133)*1/ROW($A$101:$A$130),ROWS($A$134:$A160)),1/ROW($A$101:$A$130),0),COLUMNS($A$134:$A$134)),"")</f>
        <v/>
      </c>
      <c r="Z160" s="559" t="str">
        <f t="array" ref="Z160">IFERROR(INDEX($A$101:$B$130,MATCH(LARGE(($B$101:$B$130=Z$133)*1/ROW($A$101:$A$130),ROWS($A$134:$A160)),1/ROW($A$101:$A$130),0),COLUMNS($A$134:$A$134)),"")</f>
        <v/>
      </c>
      <c r="AA160" s="559" t="str">
        <f t="array" ref="AA160">IFERROR(INDEX($A$101:$B$130,MATCH(LARGE(($B$101:$B$130=AA$133)*1/ROW($A$101:$A$130),ROWS($A$134:$A160)),1/ROW($A$101:$A$130),0),COLUMNS($A$134:$A$134)),"")</f>
        <v/>
      </c>
      <c r="AB160" s="559" t="str">
        <f t="array" ref="AB160">IFERROR(INDEX($A$101:$B$130,MATCH(LARGE(($B$101:$B$130=AB$133)*1/ROW($A$101:$A$130),ROWS($A$134:$A160)),1/ROW($A$101:$A$130),0),COLUMNS($A$134:$A$134)),"")</f>
        <v/>
      </c>
      <c r="AC160" s="559" t="str">
        <f t="array" ref="AC160">IFERROR(INDEX($A$101:$B$130,MATCH(LARGE(($B$101:$B$130=AC$133)*1/ROW($A$101:$A$130),ROWS($A$134:$A160)),1/ROW($A$101:$A$130),0),COLUMNS($A$134:$A$134)),"")</f>
        <v/>
      </c>
      <c r="AD160" s="559" t="str">
        <f t="array" ref="AD160">IFERROR(INDEX($A$101:$B$130,MATCH(LARGE(($B$101:$B$130=AD$133)*1/ROW($A$101:$A$130),ROWS($A$134:$A160)),1/ROW($A$101:$A$130),0),COLUMNS($A$134:$A$134)),"")</f>
        <v/>
      </c>
      <c r="AE160" s="559" t="str">
        <f t="array" ref="AE160">IFERROR(INDEX($A$101:$B$130,MATCH(LARGE(($B$101:$B$130=AE$133)*1/ROW($A$101:$A$130),ROWS($A$134:$A160)),1/ROW($A$101:$A$130),0),COLUMNS($A$134:$A$134)),"")</f>
        <v/>
      </c>
      <c r="AF160" s="559" t="str">
        <f t="array" ref="AF160">IFERROR(INDEX($A$101:$B$130,MATCH(LARGE(($B$101:$B$130=AF$133)*1/ROW($A$101:$A$130),ROWS($A$134:$A160)),1/ROW($A$101:$A$130),0),COLUMNS($A$134:$A$134)),"")</f>
        <v/>
      </c>
      <c r="AG160" s="569" t="str">
        <f t="array" ref="AG160">IFERROR(INDEX($A$101:$B$130,MATCH(LARGE(($B$101:$B$130=AG$133)*1/ROW($A$101:$A$130),ROWS($A$134:$A160)),1/ROW($A$101:$A$130),0),COLUMNS($A$134:$A$134)),"")</f>
        <v/>
      </c>
      <c r="AH160" s="559" t="str">
        <f t="array" ref="AH160">IFERROR(INDEX($A$101:$F$130,MATCH(LARGE(($D$101:$D$130=AH$133)*1/ROW($A$101:$A$130),ROWS($A$134:$A160)),1/ROW($A$101:$A$130),0),COLUMNS($A$134:$A$134)),"")</f>
        <v/>
      </c>
      <c r="AI160" s="559" t="str">
        <f t="array" ref="AI160">IFERROR(INDEX($A$101:$F$130,MATCH(LARGE(($D$101:$D$130=AI$133)*1/ROW($A$101:$A$130),ROWS($A$134:$A160)),1/ROW($A$101:$A$130),0),COLUMNS($A$134:$A$134)),"")</f>
        <v/>
      </c>
      <c r="AJ160" s="559" t="str">
        <f t="array" ref="AJ160">IFERROR(INDEX($A$101:$F$130,MATCH(LARGE(($D$101:$D$130=AJ$133)*1/ROW($A$101:$A$130),ROWS($A$134:$A160)),1/ROW($A$101:$A$130),0),COLUMNS($A$134:$A$134)),"")</f>
        <v/>
      </c>
      <c r="AK160" s="559" t="str">
        <f t="array" ref="AK160">IFERROR(INDEX($A$101:$F$130,MATCH(LARGE(($E$101:$E$130=AK$133)*1/ROW($A$101:$A$130),ROWS($A$134:$A160)),1/ROW($A$101:$A$130),0),COLUMNS($A$134:$A$134)),"")</f>
        <v/>
      </c>
      <c r="AL160" s="559" t="str">
        <f t="array" ref="AL160">IFERROR(INDEX($A$101:$F$130,MATCH(LARGE(($E$101:$E$130=AL$133)*1/ROW($A$101:$A$130),ROWS($A$134:$A160)),1/ROW($A$101:$A$130),0),COLUMNS($A$134:$A$134)),"")</f>
        <v/>
      </c>
      <c r="AM160" s="559" t="str">
        <f t="array" ref="AM160">IFERROR(INDEX($A$101:$F$130,MATCH(LARGE(($E$101:$E$130=AM$133)*1/ROW($A$101:$A$130),ROWS($A$134:$A160)),1/ROW($A$101:$A$130),0),COLUMNS($A$134:$A$134)),"")</f>
        <v/>
      </c>
      <c r="AN160" s="559" t="str">
        <f t="array" ref="AN160">IFERROR(INDEX($A$101:$F$130,MATCH(LARGE(($F$101:$F$130=AN$133)*1/ROW($A$101:$A$130),ROWS($A$134:$A160)),1/ROW($A$101:$A$130),0),COLUMNS($A$134:$A$134)),"")</f>
        <v/>
      </c>
      <c r="AO160" s="559" t="str">
        <f t="array" ref="AO160">IFERROR(INDEX($A$101:$F$130,MATCH(LARGE(($F$101:$F$130=AO$133)*1/ROW($A$101:$A$130),ROWS($A$134:$A160)),1/ROW($A$101:$A$130),0),COLUMNS($A$134:$A$134)),"")</f>
        <v/>
      </c>
      <c r="AP160" s="559" t="str">
        <f t="array" ref="AP160">IFERROR(INDEX($A$101:$F$130,MATCH(LARGE(($F$101:$F$130=AP$133)*1/ROW($A$101:$A$130),ROWS($A$134:$A160)),1/ROW($A$101:$A$130),0),COLUMNS($A$134:$A$134)),"")</f>
        <v/>
      </c>
      <c r="AQ160" s="559" t="str">
        <f t="array" ref="AQ160">IFERROR(INDEX($A$101:$F$130,MATCH(LARGE(($F$101:$F$130=AQ$133)*1/ROW($A$101:$A$130),ROWS($A$134:$A160)),1/ROW($A$101:$A$130),0),COLUMNS($A$134:$A$134)),"")</f>
        <v/>
      </c>
      <c r="AR160" s="559" t="str">
        <f t="array" ref="AR160">IFERROR(INDEX($A$101:$B$130,MATCH(LARGE(($B$101:$B$130=AR$133)*1/ROW($A$101:$A$130),ROWS($A$134:$A160)),1/ROW($A$101:$A$130),0),COLUMNS($A$134:$A$134)),"")</f>
        <v/>
      </c>
      <c r="AS160" s="559" t="str">
        <f t="shared" si="10"/>
        <v/>
      </c>
      <c r="AT160" s="559" t="str">
        <f t="shared" si="12"/>
        <v/>
      </c>
      <c r="AU160" s="559" t="str">
        <f t="shared" si="11"/>
        <v/>
      </c>
      <c r="BE160" s="544"/>
      <c r="BK160" s="76"/>
      <c r="BM160" s="165"/>
    </row>
    <row r="161" spans="1:147" hidden="1">
      <c r="A161" s="559" t="str">
        <f t="array" ref="A161">IFERROR(INDEX($A$101:$B$130,MATCH(LARGE(($B$101:$B$130=A$133)*1/ROW($A$101:$A$130),ROWS($A$134:$A161)),1/ROW($A$101:$A$130),0),COLUMNS($A$134:$A$134)),"")</f>
        <v/>
      </c>
      <c r="B161" s="559" t="str">
        <f t="array" ref="B161">IFERROR(INDEX($A$101:$B$130,MATCH(LARGE(($B$101:$B$130=B$133)*1/ROW($A$101:$A$130),ROWS($A$134:$A161)),1/ROW($A$101:$A$130),0),COLUMNS($A$134:$A$134)),"")</f>
        <v/>
      </c>
      <c r="C161" s="558" t="str">
        <f t="array" ref="C161">IFERROR(INDEX($A$101:$B$130,MATCH(LARGE(($B$101:$B$130=C$133)*1/ROW($A$101:$A$130),ROWS($A$134:$A161)),1/ROW($A$101:$A$130),0),COLUMNS($A$134:$A$134)),"")</f>
        <v/>
      </c>
      <c r="D161" s="559" t="str">
        <f t="array" ref="D161">IFERROR(INDEX($A$101:$B$130,MATCH(LARGE(($B$101:$B$130=D$133)*1/ROW($A$101:$A$130),ROWS($A$134:$A161)),1/ROW($A$101:$A$130),0),COLUMNS($A$134:$A$134)),"")</f>
        <v/>
      </c>
      <c r="E161" s="559" t="str">
        <f t="array" ref="E161">IFERROR(INDEX($A$101:$B$130,MATCH(LARGE(($B$101:$B$130=E$133)*1/ROW($A$101:$A$130),ROWS($A$134:$A161)),1/ROW($A$101:$A$130),0),COLUMNS($A$134:$A$134)),"")</f>
        <v/>
      </c>
      <c r="F161" s="559" t="str">
        <f t="array" ref="F161">IFERROR(INDEX($A$101:$B$130,MATCH(LARGE(($B$101:$B$130=F$133)*1/ROW($A$101:$A$130),ROWS($A$134:$A161)),1/ROW($A$101:$A$130),0),COLUMNS($A$134:$A$134)),"")</f>
        <v/>
      </c>
      <c r="G161" s="559" t="str">
        <f t="array" ref="G161">IFERROR(INDEX($A$101:$B$130,MATCH(LARGE(($B$101:$B$130=G$133)*1/ROW($A$101:$A$130),ROWS($A$134:$A161)),1/ROW($A$101:$A$130),0),COLUMNS($A$134:$A$134)),"")</f>
        <v/>
      </c>
      <c r="H161" s="559" t="str">
        <f t="array" ref="H161">IFERROR(INDEX($A$101:$B$130,MATCH(LARGE(($B$101:$B$130=H$133)*1/ROW($A$101:$A$130),ROWS($A$134:$A161)),1/ROW($A$101:$A$130),0),COLUMNS($A$134:$A$134)),"")</f>
        <v/>
      </c>
      <c r="I161" s="559" t="str">
        <f t="array" ref="I161">IFERROR(INDEX($A$101:$B$130,MATCH(LARGE(($B$101:$B$130=I$133)*1/ROW($A$101:$A$130),ROWS($A$134:$A161)),1/ROW($A$101:$A$130),0),COLUMNS($A$134:$A$134)),"")</f>
        <v/>
      </c>
      <c r="J161" s="559" t="str">
        <f t="array" ref="J161">IFERROR(INDEX($A$101:$B$130,MATCH(LARGE(($B$101:$B$130=J$133)*1/ROW($A$101:$A$130),ROWS($A$134:$A161)),1/ROW($A$101:$A$130),0),COLUMNS($A$134:$A$134)),"")</f>
        <v/>
      </c>
      <c r="K161" s="559" t="str">
        <f t="array" ref="K161">IFERROR(INDEX($A$101:$B$130,MATCH(LARGE(($B$101:$B$130=K$133)*1/ROW($A$101:$A$130),ROWS($A$134:$A161)),1/ROW($A$101:$A$130),0),COLUMNS($A$134:$A$134)),"")</f>
        <v/>
      </c>
      <c r="L161" s="559" t="str">
        <f t="array" ref="L161">IFERROR(INDEX($A$101:$B$130,MATCH(LARGE(($B$101:$B$130=L$133)*1/ROW($A$101:$A$130),ROWS($A$134:$A161)),1/ROW($A$101:$A$130),0),COLUMNS($A$134:$A$134)),"")</f>
        <v/>
      </c>
      <c r="M161" s="559" t="str">
        <f t="array" ref="M161">IFERROR(INDEX($A$101:$B$130,MATCH(LARGE(($B$101:$B$130=M$133)*1/ROW($A$101:$A$130),ROWS($A$134:$A161)),1/ROW($A$101:$A$130),0),COLUMNS($A$134:$A$134)),"")</f>
        <v/>
      </c>
      <c r="N161" s="559" t="str">
        <f t="array" ref="N161">IFERROR(INDEX($A$101:$B$130,MATCH(LARGE(($B$101:$B$130=N$133)*1/ROW($A$101:$A$130),ROWS($A$134:$A161)),1/ROW($A$101:$A$130),0),COLUMNS($A$134:$A$134)),"")</f>
        <v/>
      </c>
      <c r="O161" s="559" t="str">
        <f t="array" ref="O161">IFERROR(INDEX($A$101:$B$130,MATCH(LARGE(($B$101:$B$130=O$133)*1/ROW($A$101:$A$130),ROWS($A$134:$A161)),1/ROW($A$101:$A$130),0),COLUMNS($A$134:$A$134)),"")</f>
        <v/>
      </c>
      <c r="P161" s="559" t="str">
        <f t="array" ref="P161">IFERROR(INDEX($A$101:$B$130,MATCH(LARGE(($B$101:$B$130=P$133)*1/ROW($A$101:$A$130),ROWS($A$134:$A161)),1/ROW($A$101:$A$130),0),COLUMNS($A$134:$A$134)),"")</f>
        <v/>
      </c>
      <c r="Q161" s="559" t="str">
        <f t="array" ref="Q161">IFERROR(INDEX($A$101:$B$130,MATCH(LARGE(($B$101:$B$130=Q$133)*1/ROW($A$101:$A$130),ROWS($A$134:$A161)),1/ROW($A$101:$A$130),0),COLUMNS($A$134:$A$134)),"")</f>
        <v/>
      </c>
      <c r="R161" s="559" t="str">
        <f t="array" ref="R161">IFERROR(INDEX($A$101:$B$130,MATCH(LARGE(($B$101:$B$130=R$133)*1/ROW($A$101:$A$130),ROWS($A$134:$A161)),1/ROW($A$101:$A$130),0),COLUMNS($A$134:$A$134)),"")</f>
        <v/>
      </c>
      <c r="S161" s="559" t="str">
        <f t="array" ref="S161">IFERROR(INDEX($A$101:$B$130,MATCH(LARGE(($B$101:$B$130=S$133)*1/ROW($A$101:$A$130),ROWS($A$134:$A161)),1/ROW($A$101:$A$130),0),COLUMNS($A$134:$A$134)),"")</f>
        <v/>
      </c>
      <c r="T161" s="559" t="str">
        <f t="array" ref="T161">IFERROR(INDEX($A$101:$B$130,MATCH(LARGE(($B$101:$B$130=T$133)*1/ROW($A$101:$A$130),ROWS($A$134:$A161)),1/ROW($A$101:$A$130),0),COLUMNS($A$134:$A$134)),"")</f>
        <v/>
      </c>
      <c r="U161" s="559" t="str">
        <f t="array" ref="U161">IFERROR(INDEX($A$101:$B$130,MATCH(LARGE(($B$101:$B$130=U$133)*1/ROW($A$101:$A$130),ROWS($A$134:$A161)),1/ROW($A$101:$A$130),0),COLUMNS($A$134:$A$134)),"")</f>
        <v/>
      </c>
      <c r="V161" s="568" t="str">
        <f t="array" ref="V161">IFERROR(INDEX($A$101:$B$130,MATCH(LARGE(($B$101:$B$130=V$133)*1/ROW($A$101:$A$130),ROWS($A$134:$A161)),1/ROW($A$101:$A$130),0),COLUMNS($A$134:$A$134)),"")</f>
        <v/>
      </c>
      <c r="W161" s="559" t="str">
        <f t="array" ref="W161">IFERROR(INDEX($A$101:$B$130,MATCH(LARGE(($B$101:$B$130=W$133)*1/ROW($A$101:$A$130),ROWS($A$134:$A161)),1/ROW($A$101:$A$130),0),COLUMNS($A$134:$A$134)),"")</f>
        <v/>
      </c>
      <c r="X161" s="559" t="str">
        <f t="array" ref="X161">IFERROR(INDEX($A$101:$B$130,MATCH(LARGE(($B$101:$B$130=X$133)*1/ROW($A$101:$A$130),ROWS($A$134:$A161)),1/ROW($A$101:$A$130),0),COLUMNS($A$134:$A$134)),"")</f>
        <v/>
      </c>
      <c r="Y161" s="559" t="str">
        <f t="array" ref="Y161">IFERROR(INDEX($A$101:$B$130,MATCH(LARGE(($B$101:$B$130=Y$133)*1/ROW($A$101:$A$130),ROWS($A$134:$A161)),1/ROW($A$101:$A$130),0),COLUMNS($A$134:$A$134)),"")</f>
        <v/>
      </c>
      <c r="Z161" s="559" t="str">
        <f t="array" ref="Z161">IFERROR(INDEX($A$101:$B$130,MATCH(LARGE(($B$101:$B$130=Z$133)*1/ROW($A$101:$A$130),ROWS($A$134:$A161)),1/ROW($A$101:$A$130),0),COLUMNS($A$134:$A$134)),"")</f>
        <v/>
      </c>
      <c r="AA161" s="559" t="str">
        <f t="array" ref="AA161">IFERROR(INDEX($A$101:$B$130,MATCH(LARGE(($B$101:$B$130=AA$133)*1/ROW($A$101:$A$130),ROWS($A$134:$A161)),1/ROW($A$101:$A$130),0),COLUMNS($A$134:$A$134)),"")</f>
        <v/>
      </c>
      <c r="AB161" s="559" t="str">
        <f t="array" ref="AB161">IFERROR(INDEX($A$101:$B$130,MATCH(LARGE(($B$101:$B$130=AB$133)*1/ROW($A$101:$A$130),ROWS($A$134:$A161)),1/ROW($A$101:$A$130),0),COLUMNS($A$134:$A$134)),"")</f>
        <v/>
      </c>
      <c r="AC161" s="559" t="str">
        <f t="array" ref="AC161">IFERROR(INDEX($A$101:$B$130,MATCH(LARGE(($B$101:$B$130=AC$133)*1/ROW($A$101:$A$130),ROWS($A$134:$A161)),1/ROW($A$101:$A$130),0),COLUMNS($A$134:$A$134)),"")</f>
        <v/>
      </c>
      <c r="AD161" s="559" t="str">
        <f t="array" ref="AD161">IFERROR(INDEX($A$101:$B$130,MATCH(LARGE(($B$101:$B$130=AD$133)*1/ROW($A$101:$A$130),ROWS($A$134:$A161)),1/ROW($A$101:$A$130),0),COLUMNS($A$134:$A$134)),"")</f>
        <v/>
      </c>
      <c r="AE161" s="559" t="str">
        <f t="array" ref="AE161">IFERROR(INDEX($A$101:$B$130,MATCH(LARGE(($B$101:$B$130=AE$133)*1/ROW($A$101:$A$130),ROWS($A$134:$A161)),1/ROW($A$101:$A$130),0),COLUMNS($A$134:$A$134)),"")</f>
        <v/>
      </c>
      <c r="AF161" s="559" t="str">
        <f t="array" ref="AF161">IFERROR(INDEX($A$101:$B$130,MATCH(LARGE(($B$101:$B$130=AF$133)*1/ROW($A$101:$A$130),ROWS($A$134:$A161)),1/ROW($A$101:$A$130),0),COLUMNS($A$134:$A$134)),"")</f>
        <v/>
      </c>
      <c r="AG161" s="569" t="str">
        <f t="array" ref="AG161">IFERROR(INDEX($A$101:$B$130,MATCH(LARGE(($B$101:$B$130=AG$133)*1/ROW($A$101:$A$130),ROWS($A$134:$A161)),1/ROW($A$101:$A$130),0),COLUMNS($A$134:$A$134)),"")</f>
        <v/>
      </c>
      <c r="AH161" s="559" t="str">
        <f t="array" ref="AH161">IFERROR(INDEX($A$101:$F$130,MATCH(LARGE(($D$101:$D$130=AH$133)*1/ROW($A$101:$A$130),ROWS($A$134:$A161)),1/ROW($A$101:$A$130),0),COLUMNS($A$134:$A$134)),"")</f>
        <v/>
      </c>
      <c r="AI161" s="559" t="str">
        <f t="array" ref="AI161">IFERROR(INDEX($A$101:$F$130,MATCH(LARGE(($D$101:$D$130=AI$133)*1/ROW($A$101:$A$130),ROWS($A$134:$A161)),1/ROW($A$101:$A$130),0),COLUMNS($A$134:$A$134)),"")</f>
        <v/>
      </c>
      <c r="AJ161" s="559" t="str">
        <f t="array" ref="AJ161">IFERROR(INDEX($A$101:$F$130,MATCH(LARGE(($D$101:$D$130=AJ$133)*1/ROW($A$101:$A$130),ROWS($A$134:$A161)),1/ROW($A$101:$A$130),0),COLUMNS($A$134:$A$134)),"")</f>
        <v/>
      </c>
      <c r="AK161" s="559" t="str">
        <f t="array" ref="AK161">IFERROR(INDEX($A$101:$F$130,MATCH(LARGE(($E$101:$E$130=AK$133)*1/ROW($A$101:$A$130),ROWS($A$134:$A161)),1/ROW($A$101:$A$130),0),COLUMNS($A$134:$A$134)),"")</f>
        <v/>
      </c>
      <c r="AL161" s="559" t="str">
        <f t="array" ref="AL161">IFERROR(INDEX($A$101:$F$130,MATCH(LARGE(($E$101:$E$130=AL$133)*1/ROW($A$101:$A$130),ROWS($A$134:$A161)),1/ROW($A$101:$A$130),0),COLUMNS($A$134:$A$134)),"")</f>
        <v/>
      </c>
      <c r="AM161" s="559" t="str">
        <f t="array" ref="AM161">IFERROR(INDEX($A$101:$F$130,MATCH(LARGE(($E$101:$E$130=AM$133)*1/ROW($A$101:$A$130),ROWS($A$134:$A161)),1/ROW($A$101:$A$130),0),COLUMNS($A$134:$A$134)),"")</f>
        <v/>
      </c>
      <c r="AN161" s="559" t="str">
        <f t="array" ref="AN161">IFERROR(INDEX($A$101:$F$130,MATCH(LARGE(($F$101:$F$130=AN$133)*1/ROW($A$101:$A$130),ROWS($A$134:$A161)),1/ROW($A$101:$A$130),0),COLUMNS($A$134:$A$134)),"")</f>
        <v/>
      </c>
      <c r="AO161" s="559" t="str">
        <f t="array" ref="AO161">IFERROR(INDEX($A$101:$F$130,MATCH(LARGE(($F$101:$F$130=AO$133)*1/ROW($A$101:$A$130),ROWS($A$134:$A161)),1/ROW($A$101:$A$130),0),COLUMNS($A$134:$A$134)),"")</f>
        <v/>
      </c>
      <c r="AP161" s="559" t="str">
        <f t="array" ref="AP161">IFERROR(INDEX($A$101:$F$130,MATCH(LARGE(($F$101:$F$130=AP$133)*1/ROW($A$101:$A$130),ROWS($A$134:$A161)),1/ROW($A$101:$A$130),0),COLUMNS($A$134:$A$134)),"")</f>
        <v/>
      </c>
      <c r="AQ161" s="559" t="str">
        <f t="array" ref="AQ161">IFERROR(INDEX($A$101:$F$130,MATCH(LARGE(($F$101:$F$130=AQ$133)*1/ROW($A$101:$A$130),ROWS($A$134:$A161)),1/ROW($A$101:$A$130),0),COLUMNS($A$134:$A$134)),"")</f>
        <v/>
      </c>
      <c r="AR161" s="559" t="str">
        <f t="array" ref="AR161">IFERROR(INDEX($A$101:$B$130,MATCH(LARGE(($B$101:$B$130=AR$133)*1/ROW($A$101:$A$130),ROWS($A$134:$A161)),1/ROW($A$101:$A$130),0),COLUMNS($A$134:$A$134)),"")</f>
        <v/>
      </c>
      <c r="AS161" s="559" t="str">
        <f t="shared" si="10"/>
        <v/>
      </c>
      <c r="AT161" s="559" t="str">
        <f t="shared" si="12"/>
        <v/>
      </c>
      <c r="AU161" s="559" t="str">
        <f t="shared" si="11"/>
        <v/>
      </c>
      <c r="BE161" s="544"/>
      <c r="BK161" s="76"/>
      <c r="BM161" s="165"/>
    </row>
    <row r="162" spans="1:147" hidden="1">
      <c r="A162" s="559" t="str">
        <f t="array" ref="A162">IFERROR(INDEX($A$101:$B$130,MATCH(LARGE(($B$101:$B$130=A$133)*1/ROW($A$101:$A$130),ROWS($A$134:$A162)),1/ROW($A$101:$A$130),0),COLUMNS($A$134:$A$134)),"")</f>
        <v/>
      </c>
      <c r="B162" s="559" t="str">
        <f t="array" ref="B162">IFERROR(INDEX($A$101:$B$130,MATCH(LARGE(($B$101:$B$130=B$133)*1/ROW($A$101:$A$130),ROWS($A$134:$A162)),1/ROW($A$101:$A$130),0),COLUMNS($A$134:$A$134)),"")</f>
        <v/>
      </c>
      <c r="C162" s="558" t="str">
        <f t="array" ref="C162">IFERROR(INDEX($A$101:$B$130,MATCH(LARGE(($B$101:$B$130=C$133)*1/ROW($A$101:$A$130),ROWS($A$134:$A162)),1/ROW($A$101:$A$130),0),COLUMNS($A$134:$A$134)),"")</f>
        <v/>
      </c>
      <c r="D162" s="559" t="str">
        <f t="array" ref="D162">IFERROR(INDEX($A$101:$B$130,MATCH(LARGE(($B$101:$B$130=D$133)*1/ROW($A$101:$A$130),ROWS($A$134:$A162)),1/ROW($A$101:$A$130),0),COLUMNS($A$134:$A$134)),"")</f>
        <v/>
      </c>
      <c r="E162" s="559" t="str">
        <f t="array" ref="E162">IFERROR(INDEX($A$101:$B$130,MATCH(LARGE(($B$101:$B$130=E$133)*1/ROW($A$101:$A$130),ROWS($A$134:$A162)),1/ROW($A$101:$A$130),0),COLUMNS($A$134:$A$134)),"")</f>
        <v/>
      </c>
      <c r="F162" s="559" t="str">
        <f t="array" ref="F162">IFERROR(INDEX($A$101:$B$130,MATCH(LARGE(($B$101:$B$130=F$133)*1/ROW($A$101:$A$130),ROWS($A$134:$A162)),1/ROW($A$101:$A$130),0),COLUMNS($A$134:$A$134)),"")</f>
        <v/>
      </c>
      <c r="G162" s="559" t="str">
        <f t="array" ref="G162">IFERROR(INDEX($A$101:$B$130,MATCH(LARGE(($B$101:$B$130=G$133)*1/ROW($A$101:$A$130),ROWS($A$134:$A162)),1/ROW($A$101:$A$130),0),COLUMNS($A$134:$A$134)),"")</f>
        <v/>
      </c>
      <c r="H162" s="559" t="str">
        <f t="array" ref="H162">IFERROR(INDEX($A$101:$B$130,MATCH(LARGE(($B$101:$B$130=H$133)*1/ROW($A$101:$A$130),ROWS($A$134:$A162)),1/ROW($A$101:$A$130),0),COLUMNS($A$134:$A$134)),"")</f>
        <v/>
      </c>
      <c r="I162" s="559" t="str">
        <f t="array" ref="I162">IFERROR(INDEX($A$101:$B$130,MATCH(LARGE(($B$101:$B$130=I$133)*1/ROW($A$101:$A$130),ROWS($A$134:$A162)),1/ROW($A$101:$A$130),0),COLUMNS($A$134:$A$134)),"")</f>
        <v/>
      </c>
      <c r="J162" s="559" t="str">
        <f t="array" ref="J162">IFERROR(INDEX($A$101:$B$130,MATCH(LARGE(($B$101:$B$130=J$133)*1/ROW($A$101:$A$130),ROWS($A$134:$A162)),1/ROW($A$101:$A$130),0),COLUMNS($A$134:$A$134)),"")</f>
        <v/>
      </c>
      <c r="K162" s="559" t="str">
        <f t="array" ref="K162">IFERROR(INDEX($A$101:$B$130,MATCH(LARGE(($B$101:$B$130=K$133)*1/ROW($A$101:$A$130),ROWS($A$134:$A162)),1/ROW($A$101:$A$130),0),COLUMNS($A$134:$A$134)),"")</f>
        <v/>
      </c>
      <c r="L162" s="559" t="str">
        <f t="array" ref="L162">IFERROR(INDEX($A$101:$B$130,MATCH(LARGE(($B$101:$B$130=L$133)*1/ROW($A$101:$A$130),ROWS($A$134:$A162)),1/ROW($A$101:$A$130),0),COLUMNS($A$134:$A$134)),"")</f>
        <v/>
      </c>
      <c r="M162" s="559" t="str">
        <f t="array" ref="M162">IFERROR(INDEX($A$101:$B$130,MATCH(LARGE(($B$101:$B$130=M$133)*1/ROW($A$101:$A$130),ROWS($A$134:$A162)),1/ROW($A$101:$A$130),0),COLUMNS($A$134:$A$134)),"")</f>
        <v/>
      </c>
      <c r="N162" s="559" t="str">
        <f t="array" ref="N162">IFERROR(INDEX($A$101:$B$130,MATCH(LARGE(($B$101:$B$130=N$133)*1/ROW($A$101:$A$130),ROWS($A$134:$A162)),1/ROW($A$101:$A$130),0),COLUMNS($A$134:$A$134)),"")</f>
        <v/>
      </c>
      <c r="O162" s="559" t="str">
        <f t="array" ref="O162">IFERROR(INDEX($A$101:$B$130,MATCH(LARGE(($B$101:$B$130=O$133)*1/ROW($A$101:$A$130),ROWS($A$134:$A162)),1/ROW($A$101:$A$130),0),COLUMNS($A$134:$A$134)),"")</f>
        <v/>
      </c>
      <c r="P162" s="559" t="str">
        <f t="array" ref="P162">IFERROR(INDEX($A$101:$B$130,MATCH(LARGE(($B$101:$B$130=P$133)*1/ROW($A$101:$A$130),ROWS($A$134:$A162)),1/ROW($A$101:$A$130),0),COLUMNS($A$134:$A$134)),"")</f>
        <v/>
      </c>
      <c r="Q162" s="559" t="str">
        <f t="array" ref="Q162">IFERROR(INDEX($A$101:$B$130,MATCH(LARGE(($B$101:$B$130=Q$133)*1/ROW($A$101:$A$130),ROWS($A$134:$A162)),1/ROW($A$101:$A$130),0),COLUMNS($A$134:$A$134)),"")</f>
        <v/>
      </c>
      <c r="R162" s="559" t="str">
        <f t="array" ref="R162">IFERROR(INDEX($A$101:$B$130,MATCH(LARGE(($B$101:$B$130=R$133)*1/ROW($A$101:$A$130),ROWS($A$134:$A162)),1/ROW($A$101:$A$130),0),COLUMNS($A$134:$A$134)),"")</f>
        <v/>
      </c>
      <c r="S162" s="559" t="str">
        <f t="array" ref="S162">IFERROR(INDEX($A$101:$B$130,MATCH(LARGE(($B$101:$B$130=S$133)*1/ROW($A$101:$A$130),ROWS($A$134:$A162)),1/ROW($A$101:$A$130),0),COLUMNS($A$134:$A$134)),"")</f>
        <v/>
      </c>
      <c r="T162" s="559" t="str">
        <f t="array" ref="T162">IFERROR(INDEX($A$101:$B$130,MATCH(LARGE(($B$101:$B$130=T$133)*1/ROW($A$101:$A$130),ROWS($A$134:$A162)),1/ROW($A$101:$A$130),0),COLUMNS($A$134:$A$134)),"")</f>
        <v/>
      </c>
      <c r="U162" s="559" t="str">
        <f t="array" ref="U162">IFERROR(INDEX($A$101:$B$130,MATCH(LARGE(($B$101:$B$130=U$133)*1/ROW($A$101:$A$130),ROWS($A$134:$A162)),1/ROW($A$101:$A$130),0),COLUMNS($A$134:$A$134)),"")</f>
        <v/>
      </c>
      <c r="V162" s="568" t="str">
        <f t="array" ref="V162">IFERROR(INDEX($A$101:$B$130,MATCH(LARGE(($B$101:$B$130=V$133)*1/ROW($A$101:$A$130),ROWS($A$134:$A162)),1/ROW($A$101:$A$130),0),COLUMNS($A$134:$A$134)),"")</f>
        <v/>
      </c>
      <c r="W162" s="559" t="str">
        <f t="array" ref="W162">IFERROR(INDEX($A$101:$B$130,MATCH(LARGE(($B$101:$B$130=W$133)*1/ROW($A$101:$A$130),ROWS($A$134:$A162)),1/ROW($A$101:$A$130),0),COLUMNS($A$134:$A$134)),"")</f>
        <v/>
      </c>
      <c r="X162" s="559" t="str">
        <f t="array" ref="X162">IFERROR(INDEX($A$101:$B$130,MATCH(LARGE(($B$101:$B$130=X$133)*1/ROW($A$101:$A$130),ROWS($A$134:$A162)),1/ROW($A$101:$A$130),0),COLUMNS($A$134:$A$134)),"")</f>
        <v/>
      </c>
      <c r="Y162" s="559" t="str">
        <f t="array" ref="Y162">IFERROR(INDEX($A$101:$B$130,MATCH(LARGE(($B$101:$B$130=Y$133)*1/ROW($A$101:$A$130),ROWS($A$134:$A162)),1/ROW($A$101:$A$130),0),COLUMNS($A$134:$A$134)),"")</f>
        <v/>
      </c>
      <c r="Z162" s="559" t="str">
        <f t="array" ref="Z162">IFERROR(INDEX($A$101:$B$130,MATCH(LARGE(($B$101:$B$130=Z$133)*1/ROW($A$101:$A$130),ROWS($A$134:$A162)),1/ROW($A$101:$A$130),0),COLUMNS($A$134:$A$134)),"")</f>
        <v/>
      </c>
      <c r="AA162" s="559" t="str">
        <f t="array" ref="AA162">IFERROR(INDEX($A$101:$B$130,MATCH(LARGE(($B$101:$B$130=AA$133)*1/ROW($A$101:$A$130),ROWS($A$134:$A162)),1/ROW($A$101:$A$130),0),COLUMNS($A$134:$A$134)),"")</f>
        <v/>
      </c>
      <c r="AB162" s="559" t="str">
        <f t="array" ref="AB162">IFERROR(INDEX($A$101:$B$130,MATCH(LARGE(($B$101:$B$130=AB$133)*1/ROW($A$101:$A$130),ROWS($A$134:$A162)),1/ROW($A$101:$A$130),0),COLUMNS($A$134:$A$134)),"")</f>
        <v/>
      </c>
      <c r="AC162" s="559" t="str">
        <f t="array" ref="AC162">IFERROR(INDEX($A$101:$B$130,MATCH(LARGE(($B$101:$B$130=AC$133)*1/ROW($A$101:$A$130),ROWS($A$134:$A162)),1/ROW($A$101:$A$130),0),COLUMNS($A$134:$A$134)),"")</f>
        <v/>
      </c>
      <c r="AD162" s="559" t="str">
        <f t="array" ref="AD162">IFERROR(INDEX($A$101:$B$130,MATCH(LARGE(($B$101:$B$130=AD$133)*1/ROW($A$101:$A$130),ROWS($A$134:$A162)),1/ROW($A$101:$A$130),0),COLUMNS($A$134:$A$134)),"")</f>
        <v/>
      </c>
      <c r="AE162" s="559" t="str">
        <f t="array" ref="AE162">IFERROR(INDEX($A$101:$B$130,MATCH(LARGE(($B$101:$B$130=AE$133)*1/ROW($A$101:$A$130),ROWS($A$134:$A162)),1/ROW($A$101:$A$130),0),COLUMNS($A$134:$A$134)),"")</f>
        <v/>
      </c>
      <c r="AF162" s="559" t="str">
        <f t="array" ref="AF162">IFERROR(INDEX($A$101:$B$130,MATCH(LARGE(($B$101:$B$130=AF$133)*1/ROW($A$101:$A$130),ROWS($A$134:$A162)),1/ROW($A$101:$A$130),0),COLUMNS($A$134:$A$134)),"")</f>
        <v/>
      </c>
      <c r="AG162" s="569" t="str">
        <f t="array" ref="AG162">IFERROR(INDEX($A$101:$B$130,MATCH(LARGE(($B$101:$B$130=AG$133)*1/ROW($A$101:$A$130),ROWS($A$134:$A162)),1/ROW($A$101:$A$130),0),COLUMNS($A$134:$A$134)),"")</f>
        <v/>
      </c>
      <c r="AH162" s="559" t="str">
        <f t="array" ref="AH162">IFERROR(INDEX($A$101:$F$130,MATCH(LARGE(($D$101:$D$130=AH$133)*1/ROW($A$101:$A$130),ROWS($A$134:$A162)),1/ROW($A$101:$A$130),0),COLUMNS($A$134:$A$134)),"")</f>
        <v/>
      </c>
      <c r="AI162" s="559" t="str">
        <f t="array" ref="AI162">IFERROR(INDEX($A$101:$F$130,MATCH(LARGE(($D$101:$D$130=AI$133)*1/ROW($A$101:$A$130),ROWS($A$134:$A162)),1/ROW($A$101:$A$130),0),COLUMNS($A$134:$A$134)),"")</f>
        <v/>
      </c>
      <c r="AJ162" s="559" t="str">
        <f t="array" ref="AJ162">IFERROR(INDEX($A$101:$F$130,MATCH(LARGE(($D$101:$D$130=AJ$133)*1/ROW($A$101:$A$130),ROWS($A$134:$A162)),1/ROW($A$101:$A$130),0),COLUMNS($A$134:$A$134)),"")</f>
        <v/>
      </c>
      <c r="AK162" s="559" t="str">
        <f t="array" ref="AK162">IFERROR(INDEX($A$101:$F$130,MATCH(LARGE(($E$101:$E$130=AK$133)*1/ROW($A$101:$A$130),ROWS($A$134:$A162)),1/ROW($A$101:$A$130),0),COLUMNS($A$134:$A$134)),"")</f>
        <v/>
      </c>
      <c r="AL162" s="559" t="str">
        <f t="array" ref="AL162">IFERROR(INDEX($A$101:$F$130,MATCH(LARGE(($E$101:$E$130=AL$133)*1/ROW($A$101:$A$130),ROWS($A$134:$A162)),1/ROW($A$101:$A$130),0),COLUMNS($A$134:$A$134)),"")</f>
        <v/>
      </c>
      <c r="AM162" s="559" t="str">
        <f t="array" ref="AM162">IFERROR(INDEX($A$101:$F$130,MATCH(LARGE(($E$101:$E$130=AM$133)*1/ROW($A$101:$A$130),ROWS($A$134:$A162)),1/ROW($A$101:$A$130),0),COLUMNS($A$134:$A$134)),"")</f>
        <v/>
      </c>
      <c r="AN162" s="559" t="str">
        <f t="array" ref="AN162">IFERROR(INDEX($A$101:$F$130,MATCH(LARGE(($F$101:$F$130=AN$133)*1/ROW($A$101:$A$130),ROWS($A$134:$A162)),1/ROW($A$101:$A$130),0),COLUMNS($A$134:$A$134)),"")</f>
        <v/>
      </c>
      <c r="AO162" s="559" t="str">
        <f t="array" ref="AO162">IFERROR(INDEX($A$101:$F$130,MATCH(LARGE(($F$101:$F$130=AO$133)*1/ROW($A$101:$A$130),ROWS($A$134:$A162)),1/ROW($A$101:$A$130),0),COLUMNS($A$134:$A$134)),"")</f>
        <v/>
      </c>
      <c r="AP162" s="559" t="str">
        <f t="array" ref="AP162">IFERROR(INDEX($A$101:$F$130,MATCH(LARGE(($F$101:$F$130=AP$133)*1/ROW($A$101:$A$130),ROWS($A$134:$A162)),1/ROW($A$101:$A$130),0),COLUMNS($A$134:$A$134)),"")</f>
        <v/>
      </c>
      <c r="AQ162" s="559" t="str">
        <f t="array" ref="AQ162">IFERROR(INDEX($A$101:$F$130,MATCH(LARGE(($F$101:$F$130=AQ$133)*1/ROW($A$101:$A$130),ROWS($A$134:$A162)),1/ROW($A$101:$A$130),0),COLUMNS($A$134:$A$134)),"")</f>
        <v/>
      </c>
      <c r="AR162" s="559" t="str">
        <f t="array" ref="AR162">IFERROR(INDEX($A$101:$B$130,MATCH(LARGE(($B$101:$B$130=AR$133)*1/ROW($A$101:$A$130),ROWS($A$134:$A162)),1/ROW($A$101:$A$130),0),COLUMNS($A$134:$A$134)),"")</f>
        <v/>
      </c>
      <c r="AS162" s="559" t="str">
        <f t="shared" si="10"/>
        <v/>
      </c>
      <c r="AT162" s="559" t="str">
        <f t="shared" si="12"/>
        <v/>
      </c>
      <c r="AU162" s="559" t="str">
        <f t="shared" si="11"/>
        <v/>
      </c>
      <c r="BE162" s="544"/>
      <c r="BK162" s="76"/>
      <c r="BM162" s="165"/>
    </row>
    <row r="163" spans="1:147" hidden="1">
      <c r="A163" s="559" t="str">
        <f t="array" ref="A163">IFERROR(INDEX($A$101:$B$130,MATCH(LARGE(($B$101:$B$130=A$133)*1/ROW($A$101:$A$130),ROWS($A$134:$A163)),1/ROW($A$101:$A$130),0),COLUMNS($A$134:$A$134)),"")</f>
        <v/>
      </c>
      <c r="B163" s="559" t="str">
        <f t="array" ref="B163">IFERROR(INDEX($A$101:$B$130,MATCH(LARGE(($B$101:$B$130=B$133)*1/ROW($A$101:$A$130),ROWS($A$134:$A163)),1/ROW($A$101:$A$130),0),COLUMNS($A$134:$A$134)),"")</f>
        <v/>
      </c>
      <c r="C163" s="558" t="str">
        <f t="array" ref="C163">IFERROR(INDEX($A$101:$B$130,MATCH(LARGE(($B$101:$B$130=C$133)*1/ROW($A$101:$A$130),ROWS($A$134:$A163)),1/ROW($A$101:$A$130),0),COLUMNS($A$134:$A$134)),"")</f>
        <v/>
      </c>
      <c r="D163" s="559" t="str">
        <f t="array" ref="D163">IFERROR(INDEX($A$101:$B$130,MATCH(LARGE(($B$101:$B$130=D$133)*1/ROW($A$101:$A$130),ROWS($A$134:$A163)),1/ROW($A$101:$A$130),0),COLUMNS($A$134:$A$134)),"")</f>
        <v/>
      </c>
      <c r="E163" s="559" t="str">
        <f t="array" ref="E163">IFERROR(INDEX($A$101:$B$130,MATCH(LARGE(($B$101:$B$130=E$133)*1/ROW($A$101:$A$130),ROWS($A$134:$A163)),1/ROW($A$101:$A$130),0),COLUMNS($A$134:$A$134)),"")</f>
        <v/>
      </c>
      <c r="F163" s="559" t="str">
        <f t="array" ref="F163">IFERROR(INDEX($A$101:$B$130,MATCH(LARGE(($B$101:$B$130=F$133)*1/ROW($A$101:$A$130),ROWS($A$134:$A163)),1/ROW($A$101:$A$130),0),COLUMNS($A$134:$A$134)),"")</f>
        <v/>
      </c>
      <c r="G163" s="559" t="str">
        <f t="array" ref="G163">IFERROR(INDEX($A$101:$B$130,MATCH(LARGE(($B$101:$B$130=G$133)*1/ROW($A$101:$A$130),ROWS($A$134:$A163)),1/ROW($A$101:$A$130),0),COLUMNS($A$134:$A$134)),"")</f>
        <v/>
      </c>
      <c r="H163" s="559" t="str">
        <f t="array" ref="H163">IFERROR(INDEX($A$101:$B$130,MATCH(LARGE(($B$101:$B$130=H$133)*1/ROW($A$101:$A$130),ROWS($A$134:$A163)),1/ROW($A$101:$A$130),0),COLUMNS($A$134:$A$134)),"")</f>
        <v/>
      </c>
      <c r="I163" s="559" t="str">
        <f t="array" ref="I163">IFERROR(INDEX($A$101:$B$130,MATCH(LARGE(($B$101:$B$130=I$133)*1/ROW($A$101:$A$130),ROWS($A$134:$A163)),1/ROW($A$101:$A$130),0),COLUMNS($A$134:$A$134)),"")</f>
        <v/>
      </c>
      <c r="J163" s="559" t="str">
        <f t="array" ref="J163">IFERROR(INDEX($A$101:$B$130,MATCH(LARGE(($B$101:$B$130=J$133)*1/ROW($A$101:$A$130),ROWS($A$134:$A163)),1/ROW($A$101:$A$130),0),COLUMNS($A$134:$A$134)),"")</f>
        <v/>
      </c>
      <c r="K163" s="559" t="str">
        <f t="array" ref="K163">IFERROR(INDEX($A$101:$B$130,MATCH(LARGE(($B$101:$B$130=K$133)*1/ROW($A$101:$A$130),ROWS($A$134:$A163)),1/ROW($A$101:$A$130),0),COLUMNS($A$134:$A$134)),"")</f>
        <v/>
      </c>
      <c r="L163" s="559" t="str">
        <f t="array" ref="L163">IFERROR(INDEX($A$101:$B$130,MATCH(LARGE(($B$101:$B$130=L$133)*1/ROW($A$101:$A$130),ROWS($A$134:$A163)),1/ROW($A$101:$A$130),0),COLUMNS($A$134:$A$134)),"")</f>
        <v/>
      </c>
      <c r="M163" s="559" t="str">
        <f t="array" ref="M163">IFERROR(INDEX($A$101:$B$130,MATCH(LARGE(($B$101:$B$130=M$133)*1/ROW($A$101:$A$130),ROWS($A$134:$A163)),1/ROW($A$101:$A$130),0),COLUMNS($A$134:$A$134)),"")</f>
        <v/>
      </c>
      <c r="N163" s="559" t="str">
        <f t="array" ref="N163">IFERROR(INDEX($A$101:$B$130,MATCH(LARGE(($B$101:$B$130=N$133)*1/ROW($A$101:$A$130),ROWS($A$134:$A163)),1/ROW($A$101:$A$130),0),COLUMNS($A$134:$A$134)),"")</f>
        <v/>
      </c>
      <c r="O163" s="559" t="str">
        <f t="array" ref="O163">IFERROR(INDEX($A$101:$B$130,MATCH(LARGE(($B$101:$B$130=O$133)*1/ROW($A$101:$A$130),ROWS($A$134:$A163)),1/ROW($A$101:$A$130),0),COLUMNS($A$134:$A$134)),"")</f>
        <v/>
      </c>
      <c r="P163" s="559" t="str">
        <f t="array" ref="P163">IFERROR(INDEX($A$101:$B$130,MATCH(LARGE(($B$101:$B$130=P$133)*1/ROW($A$101:$A$130),ROWS($A$134:$A163)),1/ROW($A$101:$A$130),0),COLUMNS($A$134:$A$134)),"")</f>
        <v/>
      </c>
      <c r="Q163" s="559" t="str">
        <f t="array" ref="Q163">IFERROR(INDEX($A$101:$B$130,MATCH(LARGE(($B$101:$B$130=Q$133)*1/ROW($A$101:$A$130),ROWS($A$134:$A163)),1/ROW($A$101:$A$130),0),COLUMNS($A$134:$A$134)),"")</f>
        <v/>
      </c>
      <c r="R163" s="559" t="str">
        <f t="array" ref="R163">IFERROR(INDEX($A$101:$B$130,MATCH(LARGE(($B$101:$B$130=R$133)*1/ROW($A$101:$A$130),ROWS($A$134:$A163)),1/ROW($A$101:$A$130),0),COLUMNS($A$134:$A$134)),"")</f>
        <v/>
      </c>
      <c r="S163" s="559" t="str">
        <f t="array" ref="S163">IFERROR(INDEX($A$101:$B$130,MATCH(LARGE(($B$101:$B$130=S$133)*1/ROW($A$101:$A$130),ROWS($A$134:$A163)),1/ROW($A$101:$A$130),0),COLUMNS($A$134:$A$134)),"")</f>
        <v/>
      </c>
      <c r="T163" s="559" t="str">
        <f t="array" ref="T163">IFERROR(INDEX($A$101:$B$130,MATCH(LARGE(($B$101:$B$130=T$133)*1/ROW($A$101:$A$130),ROWS($A$134:$A163)),1/ROW($A$101:$A$130),0),COLUMNS($A$134:$A$134)),"")</f>
        <v/>
      </c>
      <c r="U163" s="559" t="str">
        <f t="array" ref="U163">IFERROR(INDEX($A$101:$B$130,MATCH(LARGE(($B$101:$B$130=U$133)*1/ROW($A$101:$A$130),ROWS($A$134:$A163)),1/ROW($A$101:$A$130),0),COLUMNS($A$134:$A$134)),"")</f>
        <v/>
      </c>
      <c r="V163" s="568" t="str">
        <f t="array" ref="V163">IFERROR(INDEX($A$101:$B$130,MATCH(LARGE(($B$101:$B$130=V$133)*1/ROW($A$101:$A$130),ROWS($A$134:$A163)),1/ROW($A$101:$A$130),0),COLUMNS($A$134:$A$134)),"")</f>
        <v/>
      </c>
      <c r="W163" s="559" t="str">
        <f t="array" ref="W163">IFERROR(INDEX($A$101:$B$130,MATCH(LARGE(($B$101:$B$130=W$133)*1/ROW($A$101:$A$130),ROWS($A$134:$A163)),1/ROW($A$101:$A$130),0),COLUMNS($A$134:$A$134)),"")</f>
        <v/>
      </c>
      <c r="X163" s="559" t="str">
        <f t="array" ref="X163">IFERROR(INDEX($A$101:$B$130,MATCH(LARGE(($B$101:$B$130=X$133)*1/ROW($A$101:$A$130),ROWS($A$134:$A163)),1/ROW($A$101:$A$130),0),COLUMNS($A$134:$A$134)),"")</f>
        <v/>
      </c>
      <c r="Y163" s="559" t="str">
        <f t="array" ref="Y163">IFERROR(INDEX($A$101:$B$130,MATCH(LARGE(($B$101:$B$130=Y$133)*1/ROW($A$101:$A$130),ROWS($A$134:$A163)),1/ROW($A$101:$A$130),0),COLUMNS($A$134:$A$134)),"")</f>
        <v/>
      </c>
      <c r="Z163" s="559" t="str">
        <f t="array" ref="Z163">IFERROR(INDEX($A$101:$B$130,MATCH(LARGE(($B$101:$B$130=Z$133)*1/ROW($A$101:$A$130),ROWS($A$134:$A163)),1/ROW($A$101:$A$130),0),COLUMNS($A$134:$A$134)),"")</f>
        <v/>
      </c>
      <c r="AA163" s="559" t="str">
        <f t="array" ref="AA163">IFERROR(INDEX($A$101:$B$130,MATCH(LARGE(($B$101:$B$130=AA$133)*1/ROW($A$101:$A$130),ROWS($A$134:$A163)),1/ROW($A$101:$A$130),0),COLUMNS($A$134:$A$134)),"")</f>
        <v/>
      </c>
      <c r="AB163" s="559" t="str">
        <f t="array" ref="AB163">IFERROR(INDEX($A$101:$B$130,MATCH(LARGE(($B$101:$B$130=AB$133)*1/ROW($A$101:$A$130),ROWS($A$134:$A163)),1/ROW($A$101:$A$130),0),COLUMNS($A$134:$A$134)),"")</f>
        <v/>
      </c>
      <c r="AC163" s="559" t="str">
        <f t="array" ref="AC163">IFERROR(INDEX($A$101:$B$130,MATCH(LARGE(($B$101:$B$130=AC$133)*1/ROW($A$101:$A$130),ROWS($A$134:$A163)),1/ROW($A$101:$A$130),0),COLUMNS($A$134:$A$134)),"")</f>
        <v/>
      </c>
      <c r="AD163" s="559" t="str">
        <f t="array" ref="AD163">IFERROR(INDEX($A$101:$B$130,MATCH(LARGE(($B$101:$B$130=AD$133)*1/ROW($A$101:$A$130),ROWS($A$134:$A163)),1/ROW($A$101:$A$130),0),COLUMNS($A$134:$A$134)),"")</f>
        <v/>
      </c>
      <c r="AE163" s="559" t="str">
        <f t="array" ref="AE163">IFERROR(INDEX($A$101:$B$130,MATCH(LARGE(($B$101:$B$130=AE$133)*1/ROW($A$101:$A$130),ROWS($A$134:$A163)),1/ROW($A$101:$A$130),0),COLUMNS($A$134:$A$134)),"")</f>
        <v/>
      </c>
      <c r="AF163" s="559" t="str">
        <f t="array" ref="AF163">IFERROR(INDEX($A$101:$B$130,MATCH(LARGE(($B$101:$B$130=AF$133)*1/ROW($A$101:$A$130),ROWS($A$134:$A163)),1/ROW($A$101:$A$130),0),COLUMNS($A$134:$A$134)),"")</f>
        <v/>
      </c>
      <c r="AG163" s="569" t="str">
        <f t="array" ref="AG163">IFERROR(INDEX($A$101:$B$130,MATCH(LARGE(($B$101:$B$130=AG$133)*1/ROW($A$101:$A$130),ROWS($A$134:$A163)),1/ROW($A$101:$A$130),0),COLUMNS($A$134:$A$134)),"")</f>
        <v/>
      </c>
      <c r="AH163" s="559" t="str">
        <f t="array" ref="AH163">IFERROR(INDEX($A$101:$F$130,MATCH(LARGE(($D$101:$D$130=AH$133)*1/ROW($A$101:$A$130),ROWS($A$134:$A163)),1/ROW($A$101:$A$130),0),COLUMNS($A$134:$A$134)),"")</f>
        <v/>
      </c>
      <c r="AI163" s="559" t="str">
        <f t="array" ref="AI163">IFERROR(INDEX($A$101:$F$130,MATCH(LARGE(($D$101:$D$130=AI$133)*1/ROW($A$101:$A$130),ROWS($A$134:$A163)),1/ROW($A$101:$A$130),0),COLUMNS($A$134:$A$134)),"")</f>
        <v/>
      </c>
      <c r="AJ163" s="559" t="str">
        <f t="array" ref="AJ163">IFERROR(INDEX($A$101:$F$130,MATCH(LARGE(($D$101:$D$130=AJ$133)*1/ROW($A$101:$A$130),ROWS($A$134:$A163)),1/ROW($A$101:$A$130),0),COLUMNS($A$134:$A$134)),"")</f>
        <v/>
      </c>
      <c r="AK163" s="559" t="str">
        <f t="array" ref="AK163">IFERROR(INDEX($A$101:$F$130,MATCH(LARGE(($E$101:$E$130=AK$133)*1/ROW($A$101:$A$130),ROWS($A$134:$A163)),1/ROW($A$101:$A$130),0),COLUMNS($A$134:$A$134)),"")</f>
        <v/>
      </c>
      <c r="AL163" s="559" t="str">
        <f t="array" ref="AL163">IFERROR(INDEX($A$101:$F$130,MATCH(LARGE(($E$101:$E$130=AL$133)*1/ROW($A$101:$A$130),ROWS($A$134:$A163)),1/ROW($A$101:$A$130),0),COLUMNS($A$134:$A$134)),"")</f>
        <v/>
      </c>
      <c r="AM163" s="559" t="str">
        <f t="array" ref="AM163">IFERROR(INDEX($A$101:$F$130,MATCH(LARGE(($E$101:$E$130=AM$133)*1/ROW($A$101:$A$130),ROWS($A$134:$A163)),1/ROW($A$101:$A$130),0),COLUMNS($A$134:$A$134)),"")</f>
        <v/>
      </c>
      <c r="AN163" s="559" t="str">
        <f t="array" ref="AN163">IFERROR(INDEX($A$101:$F$130,MATCH(LARGE(($F$101:$F$130=AN$133)*1/ROW($A$101:$A$130),ROWS($A$134:$A163)),1/ROW($A$101:$A$130),0),COLUMNS($A$134:$A$134)),"")</f>
        <v/>
      </c>
      <c r="AO163" s="559" t="str">
        <f t="array" ref="AO163">IFERROR(INDEX($A$101:$F$130,MATCH(LARGE(($F$101:$F$130=AO$133)*1/ROW($A$101:$A$130),ROWS($A$134:$A163)),1/ROW($A$101:$A$130),0),COLUMNS($A$134:$A$134)),"")</f>
        <v/>
      </c>
      <c r="AP163" s="559" t="str">
        <f t="array" ref="AP163">IFERROR(INDEX($A$101:$F$130,MATCH(LARGE(($F$101:$F$130=AP$133)*1/ROW($A$101:$A$130),ROWS($A$134:$A163)),1/ROW($A$101:$A$130),0),COLUMNS($A$134:$A$134)),"")</f>
        <v/>
      </c>
      <c r="AQ163" s="559" t="str">
        <f t="array" ref="AQ163">IFERROR(INDEX($A$101:$F$130,MATCH(LARGE(($F$101:$F$130=AQ$133)*1/ROW($A$101:$A$130),ROWS($A$134:$A163)),1/ROW($A$101:$A$130),0),COLUMNS($A$134:$A$134)),"")</f>
        <v/>
      </c>
      <c r="AR163" s="559" t="str">
        <f t="array" ref="AR163">IFERROR(INDEX($A$101:$B$130,MATCH(LARGE(($B$101:$B$130=AR$133)*1/ROW($A$101:$A$130),ROWS($A$134:$A163)),1/ROW($A$101:$A$130),0),COLUMNS($A$134:$A$134)),"")</f>
        <v/>
      </c>
      <c r="AS163" s="559" t="str">
        <f t="shared" si="10"/>
        <v/>
      </c>
      <c r="AT163" s="559" t="str">
        <f t="shared" si="12"/>
        <v/>
      </c>
      <c r="AU163" s="559" t="str">
        <f t="shared" si="11"/>
        <v/>
      </c>
      <c r="BE163" s="544"/>
      <c r="BK163" s="76"/>
      <c r="BM163" s="165"/>
      <c r="CZ163" s="75"/>
      <c r="DA163" s="75"/>
      <c r="DF163" s="75"/>
    </row>
    <row r="164" spans="1:147" hidden="1">
      <c r="A164" s="564" t="str">
        <f>$CI$3&amp;"_"&amp;注文フォーム!$CZ$3</f>
        <v>[簡易法]　絶縁油_0.15mg/kg</v>
      </c>
      <c r="B164" s="564" t="str">
        <f>$CI$4&amp;"_"&amp;注文フォーム!$CZ$4</f>
        <v>[低濃度ＰＣＢ第５版]紙くず等(含有)_0.15mg/kg</v>
      </c>
      <c r="C164" s="564" t="str">
        <f>$CI$4&amp;"_"&amp;注文フォーム!$DA$4</f>
        <v>[低濃度ＰＣＢ第５版]紙くず等(含有)_50mg/kg</v>
      </c>
      <c r="D164" s="564" t="str">
        <f>$CI$5&amp;"_"&amp;注文フォーム!$CZ$5</f>
        <v>[低濃度ＰＣＢ第５版]廃活性炭(含有)_お問い合わせください</v>
      </c>
      <c r="E164" s="564" t="str">
        <f>$CI$6&amp;"_"&amp;注文フォーム!$CZ$6</f>
        <v>[低濃度ＰＣＢ第５版]汚泥(含有)_0.15mg/kg</v>
      </c>
      <c r="F164" s="564" t="str">
        <f>$CI$6&amp;"_"&amp;注文フォーム!$DA$6</f>
        <v>[低濃度ＰＣＢ第５版]汚泥(含有)_50mg/kg</v>
      </c>
      <c r="G164" s="564" t="str">
        <f>$CI$7&amp;"_"&amp;注文フォーム!$CZ$7</f>
        <v>[低濃度ＰＣＢ第５版]廃プラスチック類(表面拭き取り)_目的(2)をご選択ください</v>
      </c>
      <c r="H164" s="564" t="str">
        <f>$CI$7&amp;"_"&amp;注文フォーム!$DA$7</f>
        <v>[低濃度ＰＣＢ第５版]廃プラスチック類(表面拭き取り)_0.01mg/100c㎡</v>
      </c>
      <c r="I164" s="564" t="str">
        <f>$CI$8&amp;"_"&amp;注文フォーム!$CZ$8</f>
        <v>[低濃度ＰＣＢ法５版]金属くず(表面拭き取り)_目的(2)をご選択ください</v>
      </c>
      <c r="J164" s="564" t="str">
        <f>$CI$8&amp;"_"&amp;注文フォーム!$DA$8</f>
        <v>[低濃度ＰＣＢ法５版]金属くず(表面拭き取り)_0.01mg/100c㎡</v>
      </c>
      <c r="K164" s="564" t="str">
        <f>$CI$9&amp;"_"&amp;注文フォーム!$CZ$9</f>
        <v>[低濃度ＰＣＢ第５版]金属くず(表面抽出)_目的(2)をご選択ください</v>
      </c>
      <c r="L164" s="564" t="str">
        <f>$CI$9&amp;"_"&amp;注文フォーム!$DA$9</f>
        <v>[低濃度ＰＣＢ第５版]金属くず(表面抽出)_50mg/kg</v>
      </c>
      <c r="M164" s="564" t="str">
        <f>$CI$10&amp;"_"&amp;注文フォーム!$CZ$10</f>
        <v>[低濃度ＰＣＢ第５版]コンクリートくず_目的(2)をご選択ください</v>
      </c>
      <c r="N164" s="564" t="str">
        <f>$CI$10&amp;"_"&amp;注文フォーム!$DA$10</f>
        <v>[低濃度ＰＣＢ第５版]コンクリートくず_50mg/kg</v>
      </c>
      <c r="O164" s="564" t="str">
        <f>$CI$11&amp;"_"&amp;注文フォーム!$CZ$11&amp;注文フォーム!$CY$11</f>
        <v>[低濃度ＰＣＢ第５版]塗膜くず(含有)_0.15mg/kg 方法指定なし(※1)</v>
      </c>
      <c r="P164" s="564" t="str">
        <f>$CI$11&amp;"_"&amp;注文フォーム!$CZ$11&amp;注文フォーム!$CY$12</f>
        <v>[低濃度ＰＣＢ第５版]塗膜くず(含有)_0.15mg/kg HRMS法(※2)</v>
      </c>
      <c r="Q164" s="564" t="str">
        <f>$CI$11&amp;"_"&amp;注文フォーム!$CZ$11&amp;注文フォーム!$CY$13</f>
        <v>[低濃度ＰＣＢ第５版]塗膜くず(含有)_0.15mg/kg HRMS法 (DMSO処理)(※3)</v>
      </c>
      <c r="R164" s="564" t="str">
        <f>$CI$11&amp;"_"&amp;注文フォーム!$DA$11&amp;注文フォーム!$CY$11</f>
        <v>[低濃度ＰＣＢ第５版]塗膜くず(含有)_50mg/kg方法指定なし(※1)</v>
      </c>
      <c r="S164" s="564" t="str">
        <f>$CI$11&amp;"_"&amp;注文フォーム!$DA$11&amp;注文フォーム!$CY$12</f>
        <v>[低濃度ＰＣＢ第５版]塗膜くず(含有)_50mg/kgHRMS法(※2)</v>
      </c>
      <c r="T164" s="564" t="str">
        <f>$CI$11&amp;"_"&amp;注文フォーム!$DA$11&amp;注文フォーム!$CY$13</f>
        <v>[低濃度ＰＣＢ第５版]塗膜くず(含有)_50mg/kgHRMS法 (DMSO処理)(※3)</v>
      </c>
      <c r="U164" s="564" t="str">
        <f>$CI$12&amp;"_"&amp;注文フォーム!$CZ$14</f>
        <v>[低濃度ＰＣＢ第５版]廃感圧紙(含有)_0.15mg/kg</v>
      </c>
      <c r="V164" s="564" t="str">
        <f>$CI$12&amp;"_"&amp;注文フォーム!$DA$14</f>
        <v>[低濃度ＰＣＢ第５版]廃感圧紙(含有)_50mg/kg</v>
      </c>
      <c r="W164" s="564" t="str">
        <f>$CI$13&amp;"_"&amp;注文フォーム!$CZ$15</f>
        <v>[低濃度ＰＣＢ第５版]廃シーリング材(含有)_0.15mg/kg</v>
      </c>
      <c r="X164" s="564" t="str">
        <f>$CI$13&amp;"_"&amp;注文フォーム!$DA$15</f>
        <v>[低濃度ＰＣＢ第５版]廃シーリング材(含有)_50mg/kg</v>
      </c>
      <c r="Y164" s="564" t="str">
        <f>$CI$14&amp;"_"&amp;注文フォーム!$CZ$16</f>
        <v>[厚生省告示192号別表第3]第1(洗浄液)_0.05mg/kg</v>
      </c>
      <c r="Z164" s="564" t="str">
        <f>$CI$14&amp;"_"&amp;注文フォーム!$DA$16</f>
        <v>[厚生省告示192号別表第3]第1(洗浄液)_目的(1)をご選択ください</v>
      </c>
      <c r="AA164" s="564" t="str">
        <f>$CI$15&amp;"_"&amp;注文フォーム!$CZ$17</f>
        <v>[厚生省告示192号別表第3]第2(拭き取り)_0.01μg/100c㎡</v>
      </c>
      <c r="AB164" s="564" t="str">
        <f>$CI$15&amp;"_"&amp;注文フォーム!$DA$17</f>
        <v>[厚生省告示192号別表第3]第2(拭き取り)_目的(1)をご選択ください</v>
      </c>
      <c r="AC164" s="564" t="str">
        <f>$CI$16&amp;"_"&amp;注文フォーム!$CZ$18</f>
        <v>[厚生省告示192号別表第3]第3(部材採取)_0.01㎎/kg</v>
      </c>
      <c r="AD164" s="564" t="str">
        <f>$CI$16&amp;"_"&amp;注文フォーム!$DA$18</f>
        <v>[厚生省告示192号別表第3]第3(部材採取)_目的(1)をご選択ください</v>
      </c>
      <c r="AE164" s="564" t="str">
        <f>$CI$16&amp;"_"&amp;注文フォーム!$CZ$20</f>
        <v>[厚生省告示192号別表第3]第3(部材採取)_---</v>
      </c>
      <c r="AF164" s="564" t="str">
        <f>$CI$16&amp;"_"&amp;注文フォーム!$DA$20</f>
        <v>[厚生省告示192号別表第3]第3(部材採取)_----</v>
      </c>
      <c r="AG164" s="564" t="str">
        <f>$CI$17&amp;"_"&amp;$CZ$19</f>
        <v>[JIS K 5674］塗膜くず　鉛・クロム（PCB分析不要）_Pb600/Cr300mg/kg</v>
      </c>
      <c r="AH164" s="564" t="str">
        <f>$CP$11</f>
        <v>JIS K 5674</v>
      </c>
      <c r="AI164" s="564" t="str">
        <f>CQ11</f>
        <v>底質調査方法</v>
      </c>
      <c r="AJ164" s="564" t="str">
        <f>$CR$11</f>
        <v>分析不要</v>
      </c>
      <c r="AK164" s="564" t="str">
        <f>$CP$12</f>
        <v>BaPからの換算法</v>
      </c>
      <c r="AL164" s="564" t="str">
        <f>$CQ$12</f>
        <v>作業環境測定ガイドブック法</v>
      </c>
      <c r="AM164" s="564" t="str">
        <f>$CR$12</f>
        <v>分析不要</v>
      </c>
      <c r="AN164" s="564" t="str">
        <f>$CP$13</f>
        <v>[13号]PCB・鉛・六価クロム</v>
      </c>
      <c r="AO164" s="564" t="str">
        <f>$CQ$13</f>
        <v>[13号]7項目(※4)＋油分＋含水率</v>
      </c>
      <c r="AP164" s="564" t="str">
        <f>$CR$13</f>
        <v>[13号]その他組み合わせ(備考欄に記載ください）</v>
      </c>
      <c r="AQ164" s="564" t="str">
        <f>$CS$13</f>
        <v>[13号]分析不要</v>
      </c>
      <c r="AR164" s="564" t="str">
        <f>$CX$20&amp;"_"&amp;$CZ$20</f>
        <v>その他(備考欄に入力ください）_---</v>
      </c>
      <c r="AS164" s="564" t="str">
        <f>$AS$133</f>
        <v>拭き取り試験</v>
      </c>
      <c r="AT164" s="564" t="str">
        <f>$AT$133</f>
        <v>[報告書記載：その他]</v>
      </c>
      <c r="AU164" s="564" t="str">
        <f>$AU$133</f>
        <v>備考欄</v>
      </c>
      <c r="BE164" s="544"/>
      <c r="BK164" s="76"/>
      <c r="BM164" s="165"/>
      <c r="DB164" s="75"/>
      <c r="DC164" s="75"/>
      <c r="DD164" s="75"/>
      <c r="DE164" s="75"/>
    </row>
    <row r="165" spans="1:147" hidden="1">
      <c r="A165" s="570" t="str">
        <f t="shared" ref="A165:A194" si="13">IF(A134="","","，")</f>
        <v/>
      </c>
      <c r="B165" s="570" t="str">
        <f t="shared" ref="B165:AF165" si="14">IF(B134="","","，")</f>
        <v/>
      </c>
      <c r="C165" s="558" t="str">
        <f t="shared" si="14"/>
        <v/>
      </c>
      <c r="D165" s="570" t="str">
        <f t="shared" si="14"/>
        <v/>
      </c>
      <c r="E165" s="570" t="str">
        <f t="shared" si="14"/>
        <v/>
      </c>
      <c r="F165" s="570" t="str">
        <f t="shared" si="14"/>
        <v/>
      </c>
      <c r="G165" s="570" t="str">
        <f t="shared" si="14"/>
        <v/>
      </c>
      <c r="H165" s="570" t="str">
        <f t="shared" si="14"/>
        <v/>
      </c>
      <c r="I165" s="570" t="str">
        <f t="shared" si="14"/>
        <v/>
      </c>
      <c r="J165" s="570" t="str">
        <f t="shared" si="14"/>
        <v/>
      </c>
      <c r="K165" s="570" t="str">
        <f t="shared" si="14"/>
        <v/>
      </c>
      <c r="L165" s="570" t="str">
        <f t="shared" si="14"/>
        <v/>
      </c>
      <c r="M165" s="570" t="str">
        <f t="shared" si="14"/>
        <v/>
      </c>
      <c r="N165" s="559" t="str">
        <f t="shared" si="14"/>
        <v/>
      </c>
      <c r="O165" s="559" t="str">
        <f t="shared" si="14"/>
        <v/>
      </c>
      <c r="P165" s="559" t="str">
        <f t="shared" si="14"/>
        <v/>
      </c>
      <c r="Q165" s="559" t="str">
        <f t="shared" si="14"/>
        <v/>
      </c>
      <c r="R165" s="559" t="str">
        <f t="shared" si="14"/>
        <v/>
      </c>
      <c r="S165" s="559" t="str">
        <f t="shared" si="14"/>
        <v/>
      </c>
      <c r="T165" s="559" t="str">
        <f t="shared" si="14"/>
        <v/>
      </c>
      <c r="U165" s="568" t="str">
        <f t="shared" si="14"/>
        <v/>
      </c>
      <c r="V165" s="559" t="str">
        <f t="shared" si="14"/>
        <v/>
      </c>
      <c r="W165" s="559" t="str">
        <f t="shared" si="14"/>
        <v/>
      </c>
      <c r="X165" s="559" t="str">
        <f t="shared" si="14"/>
        <v/>
      </c>
      <c r="Y165" s="559" t="str">
        <f t="shared" si="14"/>
        <v/>
      </c>
      <c r="Z165" s="559" t="str">
        <f t="shared" si="14"/>
        <v/>
      </c>
      <c r="AA165" s="559" t="str">
        <f t="shared" si="14"/>
        <v/>
      </c>
      <c r="AB165" s="559" t="str">
        <f t="shared" si="14"/>
        <v/>
      </c>
      <c r="AC165" s="559" t="str">
        <f t="shared" si="14"/>
        <v/>
      </c>
      <c r="AD165" s="559" t="str">
        <f t="shared" si="14"/>
        <v/>
      </c>
      <c r="AE165" s="559" t="str">
        <f t="shared" si="14"/>
        <v/>
      </c>
      <c r="AF165" s="559" t="str">
        <f t="shared" si="14"/>
        <v/>
      </c>
      <c r="AG165" s="570" t="str">
        <f t="shared" ref="AG165:AG194" si="15">IF(AG134="","","，")</f>
        <v/>
      </c>
      <c r="AH165" s="559" t="str">
        <f t="shared" ref="AH165:AU165" si="16">IF(AH134="","","，")</f>
        <v/>
      </c>
      <c r="AI165" s="559" t="str">
        <f t="shared" ref="AI165" si="17">IF(AI134="","","，")</f>
        <v/>
      </c>
      <c r="AJ165" s="559" t="str">
        <f t="shared" si="16"/>
        <v/>
      </c>
      <c r="AK165" s="559" t="str">
        <f t="shared" si="16"/>
        <v/>
      </c>
      <c r="AL165" s="559" t="str">
        <f t="shared" ref="AL165:AM165" si="18">IF(AL134="","","，")</f>
        <v/>
      </c>
      <c r="AM165" s="559" t="str">
        <f t="shared" si="18"/>
        <v/>
      </c>
      <c r="AN165" s="559" t="str">
        <f t="shared" si="16"/>
        <v/>
      </c>
      <c r="AO165" s="559" t="str">
        <f t="shared" ref="AO165:AP165" si="19">IF(AO134="","","，")</f>
        <v/>
      </c>
      <c r="AP165" s="559" t="str">
        <f t="shared" si="19"/>
        <v/>
      </c>
      <c r="AQ165" s="559" t="str">
        <f t="shared" si="16"/>
        <v/>
      </c>
      <c r="AR165" s="559" t="str">
        <f t="shared" si="16"/>
        <v/>
      </c>
      <c r="AS165" s="559" t="str">
        <f t="shared" si="16"/>
        <v/>
      </c>
      <c r="AT165" s="559" t="str">
        <f t="shared" si="16"/>
        <v/>
      </c>
      <c r="AU165" s="559" t="str">
        <f t="shared" si="16"/>
        <v/>
      </c>
      <c r="BE165" s="544"/>
      <c r="BK165" s="76"/>
      <c r="BM165" s="165"/>
      <c r="CY165" s="75"/>
    </row>
    <row r="166" spans="1:147" hidden="1">
      <c r="A166" s="570" t="str">
        <f t="shared" si="13"/>
        <v/>
      </c>
      <c r="B166" s="570" t="str">
        <f t="shared" ref="B166:AF166" si="20">IF(B135="","","，")</f>
        <v/>
      </c>
      <c r="C166" s="558" t="str">
        <f t="shared" si="20"/>
        <v/>
      </c>
      <c r="D166" s="570" t="str">
        <f t="shared" si="20"/>
        <v/>
      </c>
      <c r="E166" s="570" t="str">
        <f t="shared" si="20"/>
        <v/>
      </c>
      <c r="F166" s="570" t="str">
        <f t="shared" si="20"/>
        <v/>
      </c>
      <c r="G166" s="570" t="str">
        <f t="shared" si="20"/>
        <v/>
      </c>
      <c r="H166" s="570" t="str">
        <f t="shared" si="20"/>
        <v/>
      </c>
      <c r="I166" s="570" t="str">
        <f t="shared" si="20"/>
        <v/>
      </c>
      <c r="J166" s="570" t="str">
        <f t="shared" si="20"/>
        <v/>
      </c>
      <c r="K166" s="570" t="str">
        <f t="shared" si="20"/>
        <v/>
      </c>
      <c r="L166" s="570" t="str">
        <f t="shared" si="20"/>
        <v/>
      </c>
      <c r="M166" s="570" t="str">
        <f t="shared" si="20"/>
        <v/>
      </c>
      <c r="N166" s="559" t="str">
        <f t="shared" si="20"/>
        <v/>
      </c>
      <c r="O166" s="559" t="str">
        <f t="shared" si="20"/>
        <v/>
      </c>
      <c r="P166" s="559" t="str">
        <f t="shared" si="20"/>
        <v/>
      </c>
      <c r="Q166" s="559" t="str">
        <f t="shared" si="20"/>
        <v/>
      </c>
      <c r="R166" s="559" t="str">
        <f t="shared" si="20"/>
        <v/>
      </c>
      <c r="S166" s="559" t="str">
        <f t="shared" si="20"/>
        <v/>
      </c>
      <c r="T166" s="559" t="str">
        <f t="shared" si="20"/>
        <v/>
      </c>
      <c r="U166" s="568" t="str">
        <f t="shared" si="20"/>
        <v/>
      </c>
      <c r="V166" s="559" t="str">
        <f t="shared" si="20"/>
        <v/>
      </c>
      <c r="W166" s="559" t="str">
        <f t="shared" si="20"/>
        <v/>
      </c>
      <c r="X166" s="559" t="str">
        <f t="shared" si="20"/>
        <v/>
      </c>
      <c r="Y166" s="559" t="str">
        <f t="shared" si="20"/>
        <v/>
      </c>
      <c r="Z166" s="559" t="str">
        <f t="shared" si="20"/>
        <v/>
      </c>
      <c r="AA166" s="559" t="str">
        <f t="shared" si="20"/>
        <v/>
      </c>
      <c r="AB166" s="559" t="str">
        <f t="shared" si="20"/>
        <v/>
      </c>
      <c r="AC166" s="559" t="str">
        <f t="shared" si="20"/>
        <v/>
      </c>
      <c r="AD166" s="559" t="str">
        <f t="shared" si="20"/>
        <v/>
      </c>
      <c r="AE166" s="559" t="str">
        <f t="shared" si="20"/>
        <v/>
      </c>
      <c r="AF166" s="559" t="str">
        <f t="shared" si="20"/>
        <v/>
      </c>
      <c r="AG166" s="570" t="str">
        <f t="shared" si="15"/>
        <v/>
      </c>
      <c r="AH166" s="559" t="str">
        <f t="shared" ref="AH166:AI194" si="21">IF(AH135="","","，")</f>
        <v/>
      </c>
      <c r="AI166" s="559" t="str">
        <f t="shared" si="21"/>
        <v/>
      </c>
      <c r="AJ166" s="559" t="str">
        <f t="shared" ref="AJ166:AU166" si="22">IF(AJ135="","","，")</f>
        <v/>
      </c>
      <c r="AK166" s="559" t="str">
        <f t="shared" si="22"/>
        <v/>
      </c>
      <c r="AL166" s="559" t="str">
        <f t="shared" ref="AL166:AM166" si="23">IF(AL135="","","，")</f>
        <v/>
      </c>
      <c r="AM166" s="559" t="str">
        <f t="shared" si="23"/>
        <v/>
      </c>
      <c r="AN166" s="559" t="str">
        <f t="shared" si="22"/>
        <v/>
      </c>
      <c r="AO166" s="559" t="str">
        <f t="shared" ref="AO166:AP166" si="24">IF(AO135="","","，")</f>
        <v/>
      </c>
      <c r="AP166" s="559" t="str">
        <f t="shared" si="24"/>
        <v/>
      </c>
      <c r="AQ166" s="559" t="str">
        <f t="shared" si="22"/>
        <v/>
      </c>
      <c r="AR166" s="559" t="str">
        <f t="shared" si="22"/>
        <v/>
      </c>
      <c r="AS166" s="559" t="str">
        <f t="shared" si="22"/>
        <v/>
      </c>
      <c r="AT166" s="559" t="str">
        <f t="shared" si="22"/>
        <v/>
      </c>
      <c r="AU166" s="559" t="str">
        <f t="shared" si="22"/>
        <v/>
      </c>
      <c r="BE166" s="544"/>
      <c r="BK166" s="76"/>
      <c r="BM166" s="165"/>
    </row>
    <row r="167" spans="1:147" hidden="1">
      <c r="A167" s="570" t="str">
        <f t="shared" si="13"/>
        <v/>
      </c>
      <c r="B167" s="570" t="str">
        <f t="shared" ref="B167:AF167" si="25">IF(B136="","","，")</f>
        <v/>
      </c>
      <c r="C167" s="558" t="str">
        <f t="shared" si="25"/>
        <v/>
      </c>
      <c r="D167" s="570" t="str">
        <f t="shared" si="25"/>
        <v/>
      </c>
      <c r="E167" s="570" t="str">
        <f t="shared" si="25"/>
        <v/>
      </c>
      <c r="F167" s="570" t="str">
        <f t="shared" si="25"/>
        <v/>
      </c>
      <c r="G167" s="570" t="str">
        <f t="shared" si="25"/>
        <v/>
      </c>
      <c r="H167" s="570" t="str">
        <f t="shared" si="25"/>
        <v/>
      </c>
      <c r="I167" s="570" t="str">
        <f t="shared" si="25"/>
        <v/>
      </c>
      <c r="J167" s="570" t="str">
        <f t="shared" si="25"/>
        <v/>
      </c>
      <c r="K167" s="570" t="str">
        <f t="shared" si="25"/>
        <v/>
      </c>
      <c r="L167" s="570" t="str">
        <f t="shared" si="25"/>
        <v/>
      </c>
      <c r="M167" s="570" t="str">
        <f t="shared" si="25"/>
        <v/>
      </c>
      <c r="N167" s="559" t="str">
        <f t="shared" si="25"/>
        <v/>
      </c>
      <c r="O167" s="559" t="str">
        <f t="shared" si="25"/>
        <v/>
      </c>
      <c r="P167" s="559" t="str">
        <f t="shared" si="25"/>
        <v/>
      </c>
      <c r="Q167" s="559" t="str">
        <f t="shared" si="25"/>
        <v/>
      </c>
      <c r="R167" s="559" t="str">
        <f t="shared" si="25"/>
        <v/>
      </c>
      <c r="S167" s="559" t="str">
        <f t="shared" si="25"/>
        <v/>
      </c>
      <c r="T167" s="559" t="str">
        <f t="shared" si="25"/>
        <v/>
      </c>
      <c r="U167" s="568" t="str">
        <f t="shared" si="25"/>
        <v/>
      </c>
      <c r="V167" s="559" t="str">
        <f t="shared" si="25"/>
        <v/>
      </c>
      <c r="W167" s="559" t="str">
        <f t="shared" si="25"/>
        <v/>
      </c>
      <c r="X167" s="559" t="str">
        <f t="shared" si="25"/>
        <v/>
      </c>
      <c r="Y167" s="559" t="str">
        <f t="shared" si="25"/>
        <v/>
      </c>
      <c r="Z167" s="559" t="str">
        <f t="shared" si="25"/>
        <v/>
      </c>
      <c r="AA167" s="559" t="str">
        <f t="shared" si="25"/>
        <v/>
      </c>
      <c r="AB167" s="559" t="str">
        <f t="shared" si="25"/>
        <v/>
      </c>
      <c r="AC167" s="559" t="str">
        <f t="shared" si="25"/>
        <v/>
      </c>
      <c r="AD167" s="559" t="str">
        <f t="shared" si="25"/>
        <v/>
      </c>
      <c r="AE167" s="559" t="str">
        <f t="shared" si="25"/>
        <v/>
      </c>
      <c r="AF167" s="559" t="str">
        <f t="shared" si="25"/>
        <v/>
      </c>
      <c r="AG167" s="570" t="str">
        <f t="shared" si="15"/>
        <v/>
      </c>
      <c r="AH167" s="559" t="str">
        <f t="shared" si="21"/>
        <v/>
      </c>
      <c r="AI167" s="559" t="str">
        <f t="shared" si="21"/>
        <v/>
      </c>
      <c r="AJ167" s="559" t="str">
        <f t="shared" ref="AJ167:AT167" si="26">IF(AJ136="","","，")</f>
        <v/>
      </c>
      <c r="AK167" s="559" t="str">
        <f t="shared" si="26"/>
        <v/>
      </c>
      <c r="AL167" s="559" t="str">
        <f t="shared" ref="AL167:AM167" si="27">IF(AL136="","","，")</f>
        <v/>
      </c>
      <c r="AM167" s="559" t="str">
        <f t="shared" si="27"/>
        <v/>
      </c>
      <c r="AN167" s="559" t="str">
        <f t="shared" si="26"/>
        <v/>
      </c>
      <c r="AO167" s="559" t="str">
        <f t="shared" ref="AO167:AP167" si="28">IF(AO136="","","，")</f>
        <v/>
      </c>
      <c r="AP167" s="559" t="str">
        <f t="shared" si="28"/>
        <v/>
      </c>
      <c r="AQ167" s="559" t="str">
        <f t="shared" si="26"/>
        <v/>
      </c>
      <c r="AR167" s="559" t="str">
        <f t="shared" si="26"/>
        <v/>
      </c>
      <c r="AS167" s="559" t="str">
        <f t="shared" si="26"/>
        <v/>
      </c>
      <c r="AT167" s="559" t="str">
        <f t="shared" si="26"/>
        <v/>
      </c>
      <c r="AU167" s="559" t="str">
        <f>IF(AU136="","","，")</f>
        <v/>
      </c>
      <c r="BE167" s="544"/>
      <c r="BK167" s="76"/>
      <c r="BM167" s="165"/>
    </row>
    <row r="168" spans="1:147" hidden="1">
      <c r="A168" s="570" t="str">
        <f t="shared" si="13"/>
        <v/>
      </c>
      <c r="B168" s="570" t="str">
        <f t="shared" ref="B168:AF168" si="29">IF(B137="","","，")</f>
        <v/>
      </c>
      <c r="C168" s="558" t="str">
        <f t="shared" si="29"/>
        <v/>
      </c>
      <c r="D168" s="570" t="str">
        <f t="shared" si="29"/>
        <v/>
      </c>
      <c r="E168" s="570" t="str">
        <f t="shared" si="29"/>
        <v/>
      </c>
      <c r="F168" s="570" t="str">
        <f t="shared" si="29"/>
        <v/>
      </c>
      <c r="G168" s="570" t="str">
        <f t="shared" si="29"/>
        <v/>
      </c>
      <c r="H168" s="570" t="str">
        <f t="shared" si="29"/>
        <v/>
      </c>
      <c r="I168" s="570" t="str">
        <f t="shared" si="29"/>
        <v/>
      </c>
      <c r="J168" s="570" t="str">
        <f t="shared" si="29"/>
        <v/>
      </c>
      <c r="K168" s="570" t="str">
        <f t="shared" si="29"/>
        <v/>
      </c>
      <c r="L168" s="570" t="str">
        <f t="shared" si="29"/>
        <v/>
      </c>
      <c r="M168" s="570" t="str">
        <f t="shared" si="29"/>
        <v/>
      </c>
      <c r="N168" s="559" t="str">
        <f t="shared" si="29"/>
        <v/>
      </c>
      <c r="O168" s="559" t="str">
        <f t="shared" si="29"/>
        <v/>
      </c>
      <c r="P168" s="559" t="str">
        <f t="shared" si="29"/>
        <v/>
      </c>
      <c r="Q168" s="559" t="str">
        <f t="shared" si="29"/>
        <v/>
      </c>
      <c r="R168" s="559" t="str">
        <f t="shared" si="29"/>
        <v/>
      </c>
      <c r="S168" s="559" t="str">
        <f t="shared" si="29"/>
        <v/>
      </c>
      <c r="T168" s="559" t="str">
        <f t="shared" si="29"/>
        <v/>
      </c>
      <c r="U168" s="568" t="str">
        <f t="shared" si="29"/>
        <v/>
      </c>
      <c r="V168" s="559" t="str">
        <f t="shared" si="29"/>
        <v/>
      </c>
      <c r="W168" s="559" t="str">
        <f t="shared" si="29"/>
        <v/>
      </c>
      <c r="X168" s="559" t="str">
        <f t="shared" si="29"/>
        <v/>
      </c>
      <c r="Y168" s="559" t="str">
        <f t="shared" si="29"/>
        <v/>
      </c>
      <c r="Z168" s="559" t="str">
        <f t="shared" si="29"/>
        <v/>
      </c>
      <c r="AA168" s="559" t="str">
        <f t="shared" si="29"/>
        <v/>
      </c>
      <c r="AB168" s="559" t="str">
        <f t="shared" si="29"/>
        <v/>
      </c>
      <c r="AC168" s="559" t="str">
        <f t="shared" si="29"/>
        <v/>
      </c>
      <c r="AD168" s="559" t="str">
        <f t="shared" si="29"/>
        <v/>
      </c>
      <c r="AE168" s="559" t="str">
        <f t="shared" si="29"/>
        <v/>
      </c>
      <c r="AF168" s="559" t="str">
        <f t="shared" si="29"/>
        <v/>
      </c>
      <c r="AG168" s="570" t="str">
        <f t="shared" si="15"/>
        <v/>
      </c>
      <c r="AH168" s="559" t="str">
        <f t="shared" si="21"/>
        <v/>
      </c>
      <c r="AI168" s="559" t="str">
        <f t="shared" si="21"/>
        <v/>
      </c>
      <c r="AJ168" s="559" t="str">
        <f t="shared" ref="AJ168:AU168" si="30">IF(AJ137="","","，")</f>
        <v/>
      </c>
      <c r="AK168" s="559" t="str">
        <f t="shared" si="30"/>
        <v/>
      </c>
      <c r="AL168" s="559" t="str">
        <f t="shared" ref="AL168:AM168" si="31">IF(AL137="","","，")</f>
        <v/>
      </c>
      <c r="AM168" s="559" t="str">
        <f t="shared" si="31"/>
        <v/>
      </c>
      <c r="AN168" s="559" t="str">
        <f t="shared" si="30"/>
        <v/>
      </c>
      <c r="AO168" s="559" t="str">
        <f t="shared" ref="AO168:AP168" si="32">IF(AO137="","","，")</f>
        <v/>
      </c>
      <c r="AP168" s="559" t="str">
        <f t="shared" si="32"/>
        <v/>
      </c>
      <c r="AQ168" s="559" t="str">
        <f t="shared" si="30"/>
        <v/>
      </c>
      <c r="AR168" s="559" t="str">
        <f t="shared" si="30"/>
        <v/>
      </c>
      <c r="AS168" s="559" t="str">
        <f t="shared" si="30"/>
        <v/>
      </c>
      <c r="AT168" s="559" t="str">
        <f t="shared" si="30"/>
        <v/>
      </c>
      <c r="AU168" s="559" t="str">
        <f t="shared" si="30"/>
        <v/>
      </c>
      <c r="BE168" s="544"/>
      <c r="BK168" s="76"/>
      <c r="BM168" s="165"/>
    </row>
    <row r="169" spans="1:147" hidden="1">
      <c r="A169" s="570" t="str">
        <f t="shared" si="13"/>
        <v/>
      </c>
      <c r="B169" s="570" t="str">
        <f t="shared" ref="B169:AF169" si="33">IF(B138="","","，")</f>
        <v/>
      </c>
      <c r="C169" s="558" t="str">
        <f t="shared" si="33"/>
        <v/>
      </c>
      <c r="D169" s="570" t="str">
        <f t="shared" si="33"/>
        <v/>
      </c>
      <c r="E169" s="570" t="str">
        <f t="shared" si="33"/>
        <v/>
      </c>
      <c r="F169" s="570" t="str">
        <f t="shared" si="33"/>
        <v/>
      </c>
      <c r="G169" s="570" t="str">
        <f t="shared" si="33"/>
        <v/>
      </c>
      <c r="H169" s="570" t="str">
        <f t="shared" si="33"/>
        <v/>
      </c>
      <c r="I169" s="570" t="str">
        <f t="shared" si="33"/>
        <v/>
      </c>
      <c r="J169" s="570" t="str">
        <f t="shared" si="33"/>
        <v/>
      </c>
      <c r="K169" s="570" t="str">
        <f t="shared" si="33"/>
        <v/>
      </c>
      <c r="L169" s="570" t="str">
        <f t="shared" si="33"/>
        <v/>
      </c>
      <c r="M169" s="570" t="str">
        <f t="shared" si="33"/>
        <v/>
      </c>
      <c r="N169" s="559" t="str">
        <f t="shared" si="33"/>
        <v/>
      </c>
      <c r="O169" s="559" t="str">
        <f t="shared" si="33"/>
        <v/>
      </c>
      <c r="P169" s="559" t="str">
        <f t="shared" si="33"/>
        <v/>
      </c>
      <c r="Q169" s="559" t="str">
        <f t="shared" si="33"/>
        <v/>
      </c>
      <c r="R169" s="559" t="str">
        <f t="shared" si="33"/>
        <v/>
      </c>
      <c r="S169" s="559" t="str">
        <f t="shared" si="33"/>
        <v/>
      </c>
      <c r="T169" s="559" t="str">
        <f t="shared" si="33"/>
        <v/>
      </c>
      <c r="U169" s="568" t="str">
        <f t="shared" si="33"/>
        <v/>
      </c>
      <c r="V169" s="559" t="str">
        <f t="shared" si="33"/>
        <v/>
      </c>
      <c r="W169" s="559" t="str">
        <f t="shared" si="33"/>
        <v/>
      </c>
      <c r="X169" s="559" t="str">
        <f t="shared" si="33"/>
        <v/>
      </c>
      <c r="Y169" s="559" t="str">
        <f t="shared" si="33"/>
        <v/>
      </c>
      <c r="Z169" s="559" t="str">
        <f t="shared" si="33"/>
        <v/>
      </c>
      <c r="AA169" s="559" t="str">
        <f t="shared" si="33"/>
        <v/>
      </c>
      <c r="AB169" s="559" t="str">
        <f t="shared" si="33"/>
        <v/>
      </c>
      <c r="AC169" s="559" t="str">
        <f t="shared" si="33"/>
        <v/>
      </c>
      <c r="AD169" s="559" t="str">
        <f t="shared" si="33"/>
        <v/>
      </c>
      <c r="AE169" s="559" t="str">
        <f t="shared" si="33"/>
        <v/>
      </c>
      <c r="AF169" s="559" t="str">
        <f t="shared" si="33"/>
        <v/>
      </c>
      <c r="AG169" s="570" t="str">
        <f t="shared" si="15"/>
        <v/>
      </c>
      <c r="AH169" s="559" t="str">
        <f t="shared" si="21"/>
        <v/>
      </c>
      <c r="AI169" s="559" t="str">
        <f t="shared" si="21"/>
        <v/>
      </c>
      <c r="AJ169" s="559" t="str">
        <f t="shared" ref="AJ169:AU169" si="34">IF(AJ138="","","，")</f>
        <v/>
      </c>
      <c r="AK169" s="559" t="str">
        <f t="shared" si="34"/>
        <v/>
      </c>
      <c r="AL169" s="559" t="str">
        <f t="shared" ref="AL169:AM169" si="35">IF(AL138="","","，")</f>
        <v/>
      </c>
      <c r="AM169" s="559" t="str">
        <f t="shared" si="35"/>
        <v/>
      </c>
      <c r="AN169" s="559" t="str">
        <f t="shared" si="34"/>
        <v/>
      </c>
      <c r="AO169" s="559" t="str">
        <f t="shared" ref="AO169:AP169" si="36">IF(AO138="","","，")</f>
        <v/>
      </c>
      <c r="AP169" s="559" t="str">
        <f t="shared" si="36"/>
        <v/>
      </c>
      <c r="AQ169" s="559" t="str">
        <f t="shared" si="34"/>
        <v/>
      </c>
      <c r="AR169" s="559" t="str">
        <f t="shared" si="34"/>
        <v/>
      </c>
      <c r="AS169" s="559" t="str">
        <f t="shared" si="34"/>
        <v/>
      </c>
      <c r="AT169" s="559" t="str">
        <f t="shared" si="34"/>
        <v/>
      </c>
      <c r="AU169" s="559" t="str">
        <f t="shared" si="34"/>
        <v/>
      </c>
      <c r="BE169" s="544"/>
      <c r="BK169" s="76"/>
      <c r="BM169" s="165"/>
    </row>
    <row r="170" spans="1:147" hidden="1">
      <c r="A170" s="570" t="str">
        <f t="shared" si="13"/>
        <v/>
      </c>
      <c r="B170" s="570" t="str">
        <f t="shared" ref="B170:AF170" si="37">IF(B139="","","，")</f>
        <v/>
      </c>
      <c r="C170" s="558" t="str">
        <f t="shared" si="37"/>
        <v/>
      </c>
      <c r="D170" s="570" t="str">
        <f t="shared" si="37"/>
        <v/>
      </c>
      <c r="E170" s="570" t="str">
        <f t="shared" si="37"/>
        <v/>
      </c>
      <c r="F170" s="570" t="str">
        <f t="shared" si="37"/>
        <v/>
      </c>
      <c r="G170" s="570" t="str">
        <f t="shared" si="37"/>
        <v/>
      </c>
      <c r="H170" s="570" t="str">
        <f t="shared" si="37"/>
        <v/>
      </c>
      <c r="I170" s="570" t="str">
        <f t="shared" si="37"/>
        <v/>
      </c>
      <c r="J170" s="570" t="str">
        <f t="shared" si="37"/>
        <v/>
      </c>
      <c r="K170" s="570" t="str">
        <f t="shared" si="37"/>
        <v/>
      </c>
      <c r="L170" s="570" t="str">
        <f t="shared" si="37"/>
        <v/>
      </c>
      <c r="M170" s="570" t="str">
        <f t="shared" si="37"/>
        <v/>
      </c>
      <c r="N170" s="559" t="str">
        <f t="shared" si="37"/>
        <v/>
      </c>
      <c r="O170" s="559" t="str">
        <f t="shared" si="37"/>
        <v/>
      </c>
      <c r="P170" s="559" t="str">
        <f t="shared" si="37"/>
        <v/>
      </c>
      <c r="Q170" s="559" t="str">
        <f t="shared" si="37"/>
        <v/>
      </c>
      <c r="R170" s="559" t="str">
        <f t="shared" si="37"/>
        <v/>
      </c>
      <c r="S170" s="559" t="str">
        <f t="shared" si="37"/>
        <v/>
      </c>
      <c r="T170" s="559" t="str">
        <f t="shared" si="37"/>
        <v/>
      </c>
      <c r="U170" s="568" t="str">
        <f t="shared" si="37"/>
        <v/>
      </c>
      <c r="V170" s="559" t="str">
        <f t="shared" si="37"/>
        <v/>
      </c>
      <c r="W170" s="559" t="str">
        <f t="shared" si="37"/>
        <v/>
      </c>
      <c r="X170" s="559" t="str">
        <f t="shared" si="37"/>
        <v/>
      </c>
      <c r="Y170" s="559" t="str">
        <f t="shared" si="37"/>
        <v/>
      </c>
      <c r="Z170" s="559" t="str">
        <f t="shared" si="37"/>
        <v/>
      </c>
      <c r="AA170" s="559" t="str">
        <f t="shared" si="37"/>
        <v/>
      </c>
      <c r="AB170" s="559" t="str">
        <f t="shared" si="37"/>
        <v/>
      </c>
      <c r="AC170" s="559" t="str">
        <f t="shared" si="37"/>
        <v/>
      </c>
      <c r="AD170" s="559" t="str">
        <f t="shared" si="37"/>
        <v/>
      </c>
      <c r="AE170" s="559" t="str">
        <f t="shared" si="37"/>
        <v/>
      </c>
      <c r="AF170" s="559" t="str">
        <f t="shared" si="37"/>
        <v/>
      </c>
      <c r="AG170" s="570" t="str">
        <f t="shared" si="15"/>
        <v/>
      </c>
      <c r="AH170" s="559" t="str">
        <f t="shared" si="21"/>
        <v/>
      </c>
      <c r="AI170" s="559" t="str">
        <f t="shared" si="21"/>
        <v/>
      </c>
      <c r="AJ170" s="559" t="str">
        <f t="shared" ref="AJ170:AU170" si="38">IF(AJ139="","","，")</f>
        <v/>
      </c>
      <c r="AK170" s="559" t="str">
        <f t="shared" si="38"/>
        <v/>
      </c>
      <c r="AL170" s="559" t="str">
        <f t="shared" ref="AL170:AM170" si="39">IF(AL139="","","，")</f>
        <v/>
      </c>
      <c r="AM170" s="559" t="str">
        <f t="shared" si="39"/>
        <v/>
      </c>
      <c r="AN170" s="559" t="str">
        <f t="shared" si="38"/>
        <v/>
      </c>
      <c r="AO170" s="559" t="str">
        <f t="shared" ref="AO170:AP170" si="40">IF(AO139="","","，")</f>
        <v/>
      </c>
      <c r="AP170" s="559" t="str">
        <f t="shared" si="40"/>
        <v/>
      </c>
      <c r="AQ170" s="559" t="str">
        <f t="shared" si="38"/>
        <v/>
      </c>
      <c r="AR170" s="559" t="str">
        <f t="shared" si="38"/>
        <v/>
      </c>
      <c r="AS170" s="559" t="str">
        <f t="shared" si="38"/>
        <v/>
      </c>
      <c r="AT170" s="559" t="str">
        <f t="shared" si="38"/>
        <v/>
      </c>
      <c r="AU170" s="559" t="str">
        <f t="shared" si="38"/>
        <v/>
      </c>
      <c r="BE170" s="544"/>
      <c r="BK170" s="76"/>
      <c r="BM170" s="165"/>
    </row>
    <row r="171" spans="1:147" hidden="1">
      <c r="A171" s="570" t="str">
        <f t="shared" si="13"/>
        <v/>
      </c>
      <c r="B171" s="570" t="str">
        <f t="shared" ref="B171:AF171" si="41">IF(B140="","","，")</f>
        <v/>
      </c>
      <c r="C171" s="558" t="str">
        <f t="shared" si="41"/>
        <v/>
      </c>
      <c r="D171" s="570" t="str">
        <f t="shared" si="41"/>
        <v/>
      </c>
      <c r="E171" s="570" t="str">
        <f t="shared" si="41"/>
        <v/>
      </c>
      <c r="F171" s="570" t="str">
        <f t="shared" si="41"/>
        <v/>
      </c>
      <c r="G171" s="570" t="str">
        <f t="shared" si="41"/>
        <v/>
      </c>
      <c r="H171" s="570" t="str">
        <f t="shared" si="41"/>
        <v/>
      </c>
      <c r="I171" s="570" t="str">
        <f t="shared" si="41"/>
        <v/>
      </c>
      <c r="J171" s="570" t="str">
        <f t="shared" si="41"/>
        <v/>
      </c>
      <c r="K171" s="570" t="str">
        <f t="shared" si="41"/>
        <v/>
      </c>
      <c r="L171" s="570" t="str">
        <f t="shared" si="41"/>
        <v/>
      </c>
      <c r="M171" s="570" t="str">
        <f t="shared" si="41"/>
        <v/>
      </c>
      <c r="N171" s="559" t="str">
        <f t="shared" si="41"/>
        <v/>
      </c>
      <c r="O171" s="559" t="str">
        <f t="shared" si="41"/>
        <v/>
      </c>
      <c r="P171" s="559" t="str">
        <f t="shared" si="41"/>
        <v/>
      </c>
      <c r="Q171" s="559" t="str">
        <f t="shared" si="41"/>
        <v/>
      </c>
      <c r="R171" s="559" t="str">
        <f t="shared" si="41"/>
        <v/>
      </c>
      <c r="S171" s="559" t="str">
        <f t="shared" si="41"/>
        <v/>
      </c>
      <c r="T171" s="559" t="str">
        <f t="shared" si="41"/>
        <v/>
      </c>
      <c r="U171" s="568" t="str">
        <f t="shared" si="41"/>
        <v/>
      </c>
      <c r="V171" s="559" t="str">
        <f t="shared" si="41"/>
        <v/>
      </c>
      <c r="W171" s="559" t="str">
        <f t="shared" si="41"/>
        <v/>
      </c>
      <c r="X171" s="559" t="str">
        <f t="shared" si="41"/>
        <v/>
      </c>
      <c r="Y171" s="559" t="str">
        <f t="shared" si="41"/>
        <v/>
      </c>
      <c r="Z171" s="559" t="str">
        <f t="shared" si="41"/>
        <v/>
      </c>
      <c r="AA171" s="559" t="str">
        <f t="shared" si="41"/>
        <v/>
      </c>
      <c r="AB171" s="559" t="str">
        <f t="shared" si="41"/>
        <v/>
      </c>
      <c r="AC171" s="559" t="str">
        <f t="shared" si="41"/>
        <v/>
      </c>
      <c r="AD171" s="559" t="str">
        <f t="shared" si="41"/>
        <v/>
      </c>
      <c r="AE171" s="559" t="str">
        <f t="shared" si="41"/>
        <v/>
      </c>
      <c r="AF171" s="559" t="str">
        <f t="shared" si="41"/>
        <v/>
      </c>
      <c r="AG171" s="570" t="str">
        <f t="shared" si="15"/>
        <v/>
      </c>
      <c r="AH171" s="559" t="str">
        <f t="shared" si="21"/>
        <v/>
      </c>
      <c r="AI171" s="559" t="str">
        <f t="shared" si="21"/>
        <v/>
      </c>
      <c r="AJ171" s="559" t="str">
        <f t="shared" ref="AJ171:AU171" si="42">IF(AJ140="","","，")</f>
        <v/>
      </c>
      <c r="AK171" s="559" t="str">
        <f t="shared" si="42"/>
        <v/>
      </c>
      <c r="AL171" s="559" t="str">
        <f t="shared" ref="AL171:AM171" si="43">IF(AL140="","","，")</f>
        <v/>
      </c>
      <c r="AM171" s="559" t="str">
        <f t="shared" si="43"/>
        <v/>
      </c>
      <c r="AN171" s="559" t="str">
        <f t="shared" si="42"/>
        <v/>
      </c>
      <c r="AO171" s="559" t="str">
        <f t="shared" ref="AO171:AP171" si="44">IF(AO140="","","，")</f>
        <v/>
      </c>
      <c r="AP171" s="559" t="str">
        <f t="shared" si="44"/>
        <v/>
      </c>
      <c r="AQ171" s="559" t="str">
        <f t="shared" si="42"/>
        <v/>
      </c>
      <c r="AR171" s="559" t="str">
        <f t="shared" si="42"/>
        <v/>
      </c>
      <c r="AS171" s="559" t="str">
        <f t="shared" si="42"/>
        <v/>
      </c>
      <c r="AT171" s="559" t="str">
        <f t="shared" si="42"/>
        <v/>
      </c>
      <c r="AU171" s="559" t="str">
        <f t="shared" si="42"/>
        <v/>
      </c>
      <c r="BE171" s="544"/>
      <c r="BK171" s="76"/>
      <c r="BM171" s="165"/>
    </row>
    <row r="172" spans="1:147" hidden="1">
      <c r="A172" s="570" t="str">
        <f t="shared" si="13"/>
        <v/>
      </c>
      <c r="B172" s="570" t="str">
        <f t="shared" ref="B172:AF172" si="45">IF(B141="","","，")</f>
        <v/>
      </c>
      <c r="C172" s="558" t="str">
        <f t="shared" si="45"/>
        <v/>
      </c>
      <c r="D172" s="570" t="str">
        <f t="shared" si="45"/>
        <v/>
      </c>
      <c r="E172" s="570" t="str">
        <f t="shared" si="45"/>
        <v/>
      </c>
      <c r="F172" s="570" t="str">
        <f t="shared" si="45"/>
        <v/>
      </c>
      <c r="G172" s="570" t="str">
        <f t="shared" si="45"/>
        <v/>
      </c>
      <c r="H172" s="570" t="str">
        <f t="shared" si="45"/>
        <v/>
      </c>
      <c r="I172" s="570" t="str">
        <f t="shared" si="45"/>
        <v/>
      </c>
      <c r="J172" s="570" t="str">
        <f t="shared" si="45"/>
        <v/>
      </c>
      <c r="K172" s="570" t="str">
        <f t="shared" si="45"/>
        <v/>
      </c>
      <c r="L172" s="570" t="str">
        <f t="shared" si="45"/>
        <v/>
      </c>
      <c r="M172" s="570" t="str">
        <f t="shared" si="45"/>
        <v/>
      </c>
      <c r="N172" s="559" t="str">
        <f t="shared" si="45"/>
        <v/>
      </c>
      <c r="O172" s="559" t="str">
        <f t="shared" si="45"/>
        <v/>
      </c>
      <c r="P172" s="559" t="str">
        <f t="shared" si="45"/>
        <v/>
      </c>
      <c r="Q172" s="559" t="str">
        <f t="shared" si="45"/>
        <v/>
      </c>
      <c r="R172" s="559" t="str">
        <f t="shared" si="45"/>
        <v/>
      </c>
      <c r="S172" s="559" t="str">
        <f t="shared" si="45"/>
        <v/>
      </c>
      <c r="T172" s="559" t="str">
        <f t="shared" si="45"/>
        <v/>
      </c>
      <c r="U172" s="568" t="str">
        <f t="shared" si="45"/>
        <v/>
      </c>
      <c r="V172" s="559" t="str">
        <f t="shared" si="45"/>
        <v/>
      </c>
      <c r="W172" s="559" t="str">
        <f t="shared" si="45"/>
        <v/>
      </c>
      <c r="X172" s="559" t="str">
        <f t="shared" si="45"/>
        <v/>
      </c>
      <c r="Y172" s="559" t="str">
        <f t="shared" si="45"/>
        <v/>
      </c>
      <c r="Z172" s="559" t="str">
        <f t="shared" si="45"/>
        <v/>
      </c>
      <c r="AA172" s="559" t="str">
        <f t="shared" si="45"/>
        <v/>
      </c>
      <c r="AB172" s="559" t="str">
        <f t="shared" si="45"/>
        <v/>
      </c>
      <c r="AC172" s="559" t="str">
        <f t="shared" si="45"/>
        <v/>
      </c>
      <c r="AD172" s="559" t="str">
        <f t="shared" si="45"/>
        <v/>
      </c>
      <c r="AE172" s="559" t="str">
        <f t="shared" si="45"/>
        <v/>
      </c>
      <c r="AF172" s="559" t="str">
        <f t="shared" si="45"/>
        <v/>
      </c>
      <c r="AG172" s="570" t="str">
        <f t="shared" si="15"/>
        <v/>
      </c>
      <c r="AH172" s="559" t="str">
        <f t="shared" si="21"/>
        <v/>
      </c>
      <c r="AI172" s="559" t="str">
        <f t="shared" si="21"/>
        <v/>
      </c>
      <c r="AJ172" s="559" t="str">
        <f t="shared" ref="AJ172:AU172" si="46">IF(AJ141="","","，")</f>
        <v/>
      </c>
      <c r="AK172" s="559" t="str">
        <f t="shared" si="46"/>
        <v/>
      </c>
      <c r="AL172" s="559" t="str">
        <f t="shared" ref="AL172:AM172" si="47">IF(AL141="","","，")</f>
        <v/>
      </c>
      <c r="AM172" s="559" t="str">
        <f t="shared" si="47"/>
        <v/>
      </c>
      <c r="AN172" s="559" t="str">
        <f t="shared" si="46"/>
        <v/>
      </c>
      <c r="AO172" s="559" t="str">
        <f t="shared" ref="AO172:AP172" si="48">IF(AO141="","","，")</f>
        <v/>
      </c>
      <c r="AP172" s="559" t="str">
        <f t="shared" si="48"/>
        <v/>
      </c>
      <c r="AQ172" s="559" t="str">
        <f t="shared" si="46"/>
        <v/>
      </c>
      <c r="AR172" s="559" t="str">
        <f t="shared" si="46"/>
        <v/>
      </c>
      <c r="AS172" s="559" t="str">
        <f t="shared" si="46"/>
        <v/>
      </c>
      <c r="AT172" s="559" t="str">
        <f t="shared" si="46"/>
        <v/>
      </c>
      <c r="AU172" s="559" t="str">
        <f t="shared" si="46"/>
        <v/>
      </c>
      <c r="BE172" s="544"/>
      <c r="BK172" s="76"/>
      <c r="BM172" s="165"/>
    </row>
    <row r="173" spans="1:147" hidden="1">
      <c r="A173" s="570" t="str">
        <f t="shared" si="13"/>
        <v/>
      </c>
      <c r="B173" s="570" t="str">
        <f t="shared" ref="B173:AF173" si="49">IF(B142="","","，")</f>
        <v/>
      </c>
      <c r="C173" s="558" t="str">
        <f t="shared" si="49"/>
        <v/>
      </c>
      <c r="D173" s="570" t="str">
        <f t="shared" si="49"/>
        <v/>
      </c>
      <c r="E173" s="570" t="str">
        <f t="shared" si="49"/>
        <v/>
      </c>
      <c r="F173" s="570" t="str">
        <f t="shared" si="49"/>
        <v/>
      </c>
      <c r="G173" s="570" t="str">
        <f t="shared" si="49"/>
        <v/>
      </c>
      <c r="H173" s="570" t="str">
        <f t="shared" si="49"/>
        <v/>
      </c>
      <c r="I173" s="570" t="str">
        <f t="shared" si="49"/>
        <v/>
      </c>
      <c r="J173" s="570" t="str">
        <f t="shared" si="49"/>
        <v/>
      </c>
      <c r="K173" s="570" t="str">
        <f t="shared" si="49"/>
        <v/>
      </c>
      <c r="L173" s="570" t="str">
        <f t="shared" si="49"/>
        <v/>
      </c>
      <c r="M173" s="570" t="str">
        <f t="shared" si="49"/>
        <v/>
      </c>
      <c r="N173" s="559" t="str">
        <f t="shared" si="49"/>
        <v/>
      </c>
      <c r="O173" s="559" t="str">
        <f t="shared" si="49"/>
        <v/>
      </c>
      <c r="P173" s="559" t="str">
        <f t="shared" si="49"/>
        <v/>
      </c>
      <c r="Q173" s="559" t="str">
        <f t="shared" si="49"/>
        <v/>
      </c>
      <c r="R173" s="559" t="str">
        <f t="shared" si="49"/>
        <v/>
      </c>
      <c r="S173" s="559" t="str">
        <f t="shared" si="49"/>
        <v/>
      </c>
      <c r="T173" s="559" t="str">
        <f t="shared" si="49"/>
        <v/>
      </c>
      <c r="U173" s="568" t="str">
        <f t="shared" si="49"/>
        <v/>
      </c>
      <c r="V173" s="559" t="str">
        <f t="shared" si="49"/>
        <v/>
      </c>
      <c r="W173" s="559" t="str">
        <f t="shared" si="49"/>
        <v/>
      </c>
      <c r="X173" s="559" t="str">
        <f t="shared" si="49"/>
        <v/>
      </c>
      <c r="Y173" s="559" t="str">
        <f t="shared" si="49"/>
        <v/>
      </c>
      <c r="Z173" s="559" t="str">
        <f t="shared" si="49"/>
        <v/>
      </c>
      <c r="AA173" s="559" t="str">
        <f t="shared" si="49"/>
        <v/>
      </c>
      <c r="AB173" s="559" t="str">
        <f t="shared" si="49"/>
        <v/>
      </c>
      <c r="AC173" s="559" t="str">
        <f t="shared" si="49"/>
        <v/>
      </c>
      <c r="AD173" s="559" t="str">
        <f t="shared" si="49"/>
        <v/>
      </c>
      <c r="AE173" s="559" t="str">
        <f t="shared" si="49"/>
        <v/>
      </c>
      <c r="AF173" s="559" t="str">
        <f t="shared" si="49"/>
        <v/>
      </c>
      <c r="AG173" s="570" t="str">
        <f t="shared" si="15"/>
        <v/>
      </c>
      <c r="AH173" s="559" t="str">
        <f t="shared" si="21"/>
        <v/>
      </c>
      <c r="AI173" s="559" t="str">
        <f t="shared" si="21"/>
        <v/>
      </c>
      <c r="AJ173" s="559" t="str">
        <f t="shared" ref="AJ173:AU173" si="50">IF(AJ142="","","，")</f>
        <v/>
      </c>
      <c r="AK173" s="559" t="str">
        <f t="shared" si="50"/>
        <v/>
      </c>
      <c r="AL173" s="559" t="str">
        <f t="shared" ref="AL173:AM173" si="51">IF(AL142="","","，")</f>
        <v/>
      </c>
      <c r="AM173" s="559" t="str">
        <f t="shared" si="51"/>
        <v/>
      </c>
      <c r="AN173" s="559" t="str">
        <f t="shared" si="50"/>
        <v/>
      </c>
      <c r="AO173" s="559" t="str">
        <f t="shared" ref="AO173:AP173" si="52">IF(AO142="","","，")</f>
        <v/>
      </c>
      <c r="AP173" s="559" t="str">
        <f t="shared" si="52"/>
        <v/>
      </c>
      <c r="AQ173" s="559" t="str">
        <f t="shared" si="50"/>
        <v/>
      </c>
      <c r="AR173" s="559" t="str">
        <f t="shared" si="50"/>
        <v/>
      </c>
      <c r="AS173" s="559" t="str">
        <f t="shared" si="50"/>
        <v/>
      </c>
      <c r="AT173" s="559" t="str">
        <f t="shared" si="50"/>
        <v/>
      </c>
      <c r="AU173" s="559" t="str">
        <f t="shared" si="50"/>
        <v/>
      </c>
      <c r="BE173" s="544"/>
      <c r="BK173" s="76"/>
      <c r="BM173" s="165"/>
    </row>
    <row r="174" spans="1:147" hidden="1">
      <c r="A174" s="570" t="str">
        <f t="shared" si="13"/>
        <v/>
      </c>
      <c r="B174" s="570" t="str">
        <f t="shared" ref="B174:AF174" si="53">IF(B143="","","，")</f>
        <v/>
      </c>
      <c r="C174" s="558" t="str">
        <f t="shared" si="53"/>
        <v/>
      </c>
      <c r="D174" s="570" t="str">
        <f t="shared" si="53"/>
        <v/>
      </c>
      <c r="E174" s="570" t="str">
        <f t="shared" si="53"/>
        <v/>
      </c>
      <c r="F174" s="570" t="str">
        <f t="shared" si="53"/>
        <v/>
      </c>
      <c r="G174" s="570" t="str">
        <f t="shared" si="53"/>
        <v/>
      </c>
      <c r="H174" s="570" t="str">
        <f t="shared" si="53"/>
        <v/>
      </c>
      <c r="I174" s="570" t="str">
        <f t="shared" si="53"/>
        <v/>
      </c>
      <c r="J174" s="570" t="str">
        <f t="shared" si="53"/>
        <v/>
      </c>
      <c r="K174" s="570" t="str">
        <f t="shared" si="53"/>
        <v/>
      </c>
      <c r="L174" s="570" t="str">
        <f t="shared" si="53"/>
        <v/>
      </c>
      <c r="M174" s="570" t="str">
        <f t="shared" si="53"/>
        <v/>
      </c>
      <c r="N174" s="559" t="str">
        <f t="shared" si="53"/>
        <v/>
      </c>
      <c r="O174" s="559" t="str">
        <f t="shared" si="53"/>
        <v/>
      </c>
      <c r="P174" s="559" t="str">
        <f t="shared" si="53"/>
        <v/>
      </c>
      <c r="Q174" s="559" t="str">
        <f t="shared" si="53"/>
        <v/>
      </c>
      <c r="R174" s="559" t="str">
        <f t="shared" si="53"/>
        <v/>
      </c>
      <c r="S174" s="559" t="str">
        <f t="shared" si="53"/>
        <v/>
      </c>
      <c r="T174" s="559" t="str">
        <f t="shared" si="53"/>
        <v/>
      </c>
      <c r="U174" s="568" t="str">
        <f t="shared" si="53"/>
        <v/>
      </c>
      <c r="V174" s="559" t="str">
        <f t="shared" si="53"/>
        <v/>
      </c>
      <c r="W174" s="559" t="str">
        <f t="shared" si="53"/>
        <v/>
      </c>
      <c r="X174" s="559" t="str">
        <f t="shared" si="53"/>
        <v/>
      </c>
      <c r="Y174" s="559" t="str">
        <f t="shared" si="53"/>
        <v/>
      </c>
      <c r="Z174" s="559" t="str">
        <f t="shared" si="53"/>
        <v/>
      </c>
      <c r="AA174" s="559" t="str">
        <f t="shared" si="53"/>
        <v/>
      </c>
      <c r="AB174" s="559" t="str">
        <f t="shared" si="53"/>
        <v/>
      </c>
      <c r="AC174" s="559" t="str">
        <f t="shared" si="53"/>
        <v/>
      </c>
      <c r="AD174" s="559" t="str">
        <f t="shared" si="53"/>
        <v/>
      </c>
      <c r="AE174" s="559" t="str">
        <f t="shared" si="53"/>
        <v/>
      </c>
      <c r="AF174" s="559" t="str">
        <f t="shared" si="53"/>
        <v/>
      </c>
      <c r="AG174" s="570" t="str">
        <f t="shared" si="15"/>
        <v/>
      </c>
      <c r="AH174" s="559" t="str">
        <f t="shared" si="21"/>
        <v/>
      </c>
      <c r="AI174" s="559" t="str">
        <f t="shared" si="21"/>
        <v/>
      </c>
      <c r="AJ174" s="559" t="str">
        <f t="shared" ref="AJ174:AU174" si="54">IF(AJ143="","","，")</f>
        <v/>
      </c>
      <c r="AK174" s="559" t="str">
        <f t="shared" si="54"/>
        <v/>
      </c>
      <c r="AL174" s="559" t="str">
        <f t="shared" ref="AL174:AM174" si="55">IF(AL143="","","，")</f>
        <v/>
      </c>
      <c r="AM174" s="559" t="str">
        <f t="shared" si="55"/>
        <v/>
      </c>
      <c r="AN174" s="559" t="str">
        <f t="shared" si="54"/>
        <v/>
      </c>
      <c r="AO174" s="559" t="str">
        <f t="shared" ref="AO174:AP174" si="56">IF(AO143="","","，")</f>
        <v/>
      </c>
      <c r="AP174" s="559" t="str">
        <f t="shared" si="56"/>
        <v/>
      </c>
      <c r="AQ174" s="559" t="str">
        <f t="shared" si="54"/>
        <v/>
      </c>
      <c r="AR174" s="559" t="str">
        <f t="shared" si="54"/>
        <v/>
      </c>
      <c r="AS174" s="559" t="str">
        <f t="shared" si="54"/>
        <v/>
      </c>
      <c r="AT174" s="559" t="str">
        <f t="shared" si="54"/>
        <v/>
      </c>
      <c r="AU174" s="559" t="str">
        <f t="shared" si="54"/>
        <v/>
      </c>
      <c r="BE174" s="544"/>
      <c r="BK174" s="76"/>
      <c r="BM174" s="165"/>
    </row>
    <row r="175" spans="1:147" hidden="1">
      <c r="A175" s="570" t="str">
        <f t="shared" si="13"/>
        <v/>
      </c>
      <c r="B175" s="570" t="str">
        <f t="shared" ref="B175:AF175" si="57">IF(B144="","","，")</f>
        <v/>
      </c>
      <c r="C175" s="558" t="str">
        <f t="shared" si="57"/>
        <v/>
      </c>
      <c r="D175" s="570" t="str">
        <f t="shared" si="57"/>
        <v/>
      </c>
      <c r="E175" s="570" t="str">
        <f t="shared" si="57"/>
        <v/>
      </c>
      <c r="F175" s="570" t="str">
        <f t="shared" si="57"/>
        <v/>
      </c>
      <c r="G175" s="570" t="str">
        <f t="shared" si="57"/>
        <v/>
      </c>
      <c r="H175" s="570" t="str">
        <f t="shared" si="57"/>
        <v/>
      </c>
      <c r="I175" s="570" t="str">
        <f t="shared" si="57"/>
        <v/>
      </c>
      <c r="J175" s="570" t="str">
        <f t="shared" si="57"/>
        <v/>
      </c>
      <c r="K175" s="570" t="str">
        <f t="shared" si="57"/>
        <v/>
      </c>
      <c r="L175" s="570" t="str">
        <f t="shared" si="57"/>
        <v/>
      </c>
      <c r="M175" s="570" t="str">
        <f t="shared" si="57"/>
        <v/>
      </c>
      <c r="N175" s="559" t="str">
        <f t="shared" si="57"/>
        <v/>
      </c>
      <c r="O175" s="559" t="str">
        <f t="shared" si="57"/>
        <v/>
      </c>
      <c r="P175" s="559" t="str">
        <f t="shared" si="57"/>
        <v/>
      </c>
      <c r="Q175" s="559" t="str">
        <f t="shared" si="57"/>
        <v/>
      </c>
      <c r="R175" s="559" t="str">
        <f t="shared" si="57"/>
        <v/>
      </c>
      <c r="S175" s="559" t="str">
        <f t="shared" si="57"/>
        <v/>
      </c>
      <c r="T175" s="559" t="str">
        <f t="shared" si="57"/>
        <v/>
      </c>
      <c r="U175" s="568" t="str">
        <f t="shared" si="57"/>
        <v/>
      </c>
      <c r="V175" s="559" t="str">
        <f t="shared" si="57"/>
        <v/>
      </c>
      <c r="W175" s="559" t="str">
        <f t="shared" si="57"/>
        <v/>
      </c>
      <c r="X175" s="559" t="str">
        <f t="shared" si="57"/>
        <v/>
      </c>
      <c r="Y175" s="559" t="str">
        <f t="shared" si="57"/>
        <v/>
      </c>
      <c r="Z175" s="559" t="str">
        <f t="shared" si="57"/>
        <v/>
      </c>
      <c r="AA175" s="559" t="str">
        <f t="shared" si="57"/>
        <v/>
      </c>
      <c r="AB175" s="559" t="str">
        <f t="shared" si="57"/>
        <v/>
      </c>
      <c r="AC175" s="559" t="str">
        <f t="shared" si="57"/>
        <v/>
      </c>
      <c r="AD175" s="559" t="str">
        <f t="shared" si="57"/>
        <v/>
      </c>
      <c r="AE175" s="559" t="str">
        <f t="shared" si="57"/>
        <v/>
      </c>
      <c r="AF175" s="559" t="str">
        <f t="shared" si="57"/>
        <v/>
      </c>
      <c r="AG175" s="570" t="str">
        <f t="shared" si="15"/>
        <v/>
      </c>
      <c r="AH175" s="559" t="str">
        <f t="shared" si="21"/>
        <v/>
      </c>
      <c r="AI175" s="559" t="str">
        <f t="shared" si="21"/>
        <v/>
      </c>
      <c r="AJ175" s="559" t="str">
        <f t="shared" ref="AJ175:AU175" si="58">IF(AJ144="","","，")</f>
        <v/>
      </c>
      <c r="AK175" s="559" t="str">
        <f t="shared" si="58"/>
        <v/>
      </c>
      <c r="AL175" s="559" t="str">
        <f t="shared" ref="AL175:AM175" si="59">IF(AL144="","","，")</f>
        <v/>
      </c>
      <c r="AM175" s="559" t="str">
        <f t="shared" si="59"/>
        <v/>
      </c>
      <c r="AN175" s="559" t="str">
        <f t="shared" si="58"/>
        <v/>
      </c>
      <c r="AO175" s="559" t="str">
        <f t="shared" ref="AO175:AP175" si="60">IF(AO144="","","，")</f>
        <v/>
      </c>
      <c r="AP175" s="559" t="str">
        <f t="shared" si="60"/>
        <v/>
      </c>
      <c r="AQ175" s="559" t="str">
        <f t="shared" si="58"/>
        <v/>
      </c>
      <c r="AR175" s="559" t="str">
        <f t="shared" si="58"/>
        <v/>
      </c>
      <c r="AS175" s="559" t="str">
        <f t="shared" si="58"/>
        <v/>
      </c>
      <c r="AT175" s="559" t="str">
        <f t="shared" si="58"/>
        <v/>
      </c>
      <c r="AU175" s="559" t="str">
        <f t="shared" si="58"/>
        <v/>
      </c>
      <c r="BE175" s="544"/>
      <c r="BK175" s="76"/>
      <c r="BM175" s="165"/>
      <c r="DG175" s="75"/>
    </row>
    <row r="176" spans="1:147" hidden="1">
      <c r="A176" s="570" t="str">
        <f t="shared" si="13"/>
        <v/>
      </c>
      <c r="B176" s="570" t="str">
        <f t="shared" ref="B176:AF176" si="61">IF(B145="","","，")</f>
        <v/>
      </c>
      <c r="C176" s="558" t="str">
        <f t="shared" si="61"/>
        <v/>
      </c>
      <c r="D176" s="570" t="str">
        <f t="shared" si="61"/>
        <v/>
      </c>
      <c r="E176" s="570" t="str">
        <f t="shared" si="61"/>
        <v/>
      </c>
      <c r="F176" s="570" t="str">
        <f t="shared" si="61"/>
        <v/>
      </c>
      <c r="G176" s="570" t="str">
        <f t="shared" si="61"/>
        <v/>
      </c>
      <c r="H176" s="570" t="str">
        <f t="shared" si="61"/>
        <v/>
      </c>
      <c r="I176" s="570" t="str">
        <f t="shared" si="61"/>
        <v/>
      </c>
      <c r="J176" s="570" t="str">
        <f t="shared" si="61"/>
        <v/>
      </c>
      <c r="K176" s="570" t="str">
        <f t="shared" si="61"/>
        <v/>
      </c>
      <c r="L176" s="570" t="str">
        <f t="shared" si="61"/>
        <v/>
      </c>
      <c r="M176" s="570" t="str">
        <f t="shared" si="61"/>
        <v/>
      </c>
      <c r="N176" s="559" t="str">
        <f t="shared" si="61"/>
        <v/>
      </c>
      <c r="O176" s="559" t="str">
        <f t="shared" si="61"/>
        <v/>
      </c>
      <c r="P176" s="559" t="str">
        <f t="shared" si="61"/>
        <v/>
      </c>
      <c r="Q176" s="559" t="str">
        <f t="shared" si="61"/>
        <v/>
      </c>
      <c r="R176" s="559" t="str">
        <f t="shared" si="61"/>
        <v/>
      </c>
      <c r="S176" s="559" t="str">
        <f t="shared" si="61"/>
        <v/>
      </c>
      <c r="T176" s="559" t="str">
        <f t="shared" si="61"/>
        <v/>
      </c>
      <c r="U176" s="568" t="str">
        <f t="shared" si="61"/>
        <v/>
      </c>
      <c r="V176" s="559" t="str">
        <f t="shared" si="61"/>
        <v/>
      </c>
      <c r="W176" s="559" t="str">
        <f t="shared" si="61"/>
        <v/>
      </c>
      <c r="X176" s="559" t="str">
        <f t="shared" si="61"/>
        <v/>
      </c>
      <c r="Y176" s="559" t="str">
        <f t="shared" si="61"/>
        <v/>
      </c>
      <c r="Z176" s="559" t="str">
        <f t="shared" si="61"/>
        <v/>
      </c>
      <c r="AA176" s="559" t="str">
        <f t="shared" si="61"/>
        <v/>
      </c>
      <c r="AB176" s="559" t="str">
        <f t="shared" si="61"/>
        <v/>
      </c>
      <c r="AC176" s="559" t="str">
        <f t="shared" si="61"/>
        <v/>
      </c>
      <c r="AD176" s="559" t="str">
        <f t="shared" si="61"/>
        <v/>
      </c>
      <c r="AE176" s="559" t="str">
        <f t="shared" si="61"/>
        <v/>
      </c>
      <c r="AF176" s="559" t="str">
        <f t="shared" si="61"/>
        <v/>
      </c>
      <c r="AG176" s="570" t="str">
        <f t="shared" si="15"/>
        <v/>
      </c>
      <c r="AH176" s="559" t="str">
        <f t="shared" si="21"/>
        <v/>
      </c>
      <c r="AI176" s="559" t="str">
        <f t="shared" si="21"/>
        <v/>
      </c>
      <c r="AJ176" s="559" t="str">
        <f t="shared" ref="AJ176:AU176" si="62">IF(AJ145="","","，")</f>
        <v/>
      </c>
      <c r="AK176" s="559" t="str">
        <f t="shared" si="62"/>
        <v/>
      </c>
      <c r="AL176" s="559" t="str">
        <f t="shared" ref="AL176:AM176" si="63">IF(AL145="","","，")</f>
        <v/>
      </c>
      <c r="AM176" s="559" t="str">
        <f t="shared" si="63"/>
        <v/>
      </c>
      <c r="AN176" s="559" t="str">
        <f t="shared" si="62"/>
        <v/>
      </c>
      <c r="AO176" s="559" t="str">
        <f t="shared" ref="AO176:AP176" si="64">IF(AO145="","","，")</f>
        <v/>
      </c>
      <c r="AP176" s="559" t="str">
        <f t="shared" si="64"/>
        <v/>
      </c>
      <c r="AQ176" s="559" t="str">
        <f t="shared" si="62"/>
        <v/>
      </c>
      <c r="AR176" s="559" t="str">
        <f t="shared" si="62"/>
        <v/>
      </c>
      <c r="AS176" s="559" t="str">
        <f t="shared" si="62"/>
        <v/>
      </c>
      <c r="AT176" s="559" t="str">
        <f t="shared" si="62"/>
        <v/>
      </c>
      <c r="AU176" s="559" t="str">
        <f t="shared" si="62"/>
        <v/>
      </c>
      <c r="BE176" s="544"/>
      <c r="BK176" s="76"/>
      <c r="BM176" s="165"/>
      <c r="CE176" s="75"/>
      <c r="CF176" s="75"/>
      <c r="CH176" s="75"/>
      <c r="CN176" s="75"/>
      <c r="CO176" s="75"/>
      <c r="CP176" s="75"/>
      <c r="CQ176" s="75"/>
      <c r="CR176" s="75"/>
      <c r="CS176" s="75"/>
      <c r="CT176" s="75"/>
      <c r="CU176" s="75"/>
      <c r="CV176" s="75"/>
      <c r="CW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row>
    <row r="177" spans="1:147" hidden="1">
      <c r="A177" s="570" t="str">
        <f t="shared" si="13"/>
        <v/>
      </c>
      <c r="B177" s="570" t="str">
        <f t="shared" ref="B177:AF177" si="65">IF(B146="","","，")</f>
        <v/>
      </c>
      <c r="C177" s="558" t="str">
        <f t="shared" si="65"/>
        <v/>
      </c>
      <c r="D177" s="570" t="str">
        <f t="shared" si="65"/>
        <v/>
      </c>
      <c r="E177" s="570" t="str">
        <f t="shared" si="65"/>
        <v/>
      </c>
      <c r="F177" s="570" t="str">
        <f t="shared" si="65"/>
        <v/>
      </c>
      <c r="G177" s="570" t="str">
        <f t="shared" si="65"/>
        <v/>
      </c>
      <c r="H177" s="570" t="str">
        <f t="shared" si="65"/>
        <v/>
      </c>
      <c r="I177" s="570" t="str">
        <f t="shared" si="65"/>
        <v/>
      </c>
      <c r="J177" s="570" t="str">
        <f t="shared" si="65"/>
        <v/>
      </c>
      <c r="K177" s="570" t="str">
        <f t="shared" si="65"/>
        <v/>
      </c>
      <c r="L177" s="570" t="str">
        <f t="shared" si="65"/>
        <v/>
      </c>
      <c r="M177" s="570" t="str">
        <f t="shared" si="65"/>
        <v/>
      </c>
      <c r="N177" s="559" t="str">
        <f t="shared" si="65"/>
        <v/>
      </c>
      <c r="O177" s="559" t="str">
        <f t="shared" si="65"/>
        <v/>
      </c>
      <c r="P177" s="559" t="str">
        <f t="shared" si="65"/>
        <v/>
      </c>
      <c r="Q177" s="559" t="str">
        <f t="shared" si="65"/>
        <v/>
      </c>
      <c r="R177" s="559" t="str">
        <f t="shared" si="65"/>
        <v/>
      </c>
      <c r="S177" s="559" t="str">
        <f t="shared" si="65"/>
        <v/>
      </c>
      <c r="T177" s="559" t="str">
        <f t="shared" si="65"/>
        <v/>
      </c>
      <c r="U177" s="568" t="str">
        <f t="shared" si="65"/>
        <v/>
      </c>
      <c r="V177" s="559" t="str">
        <f t="shared" si="65"/>
        <v/>
      </c>
      <c r="W177" s="559" t="str">
        <f t="shared" si="65"/>
        <v/>
      </c>
      <c r="X177" s="559" t="str">
        <f t="shared" si="65"/>
        <v/>
      </c>
      <c r="Y177" s="559" t="str">
        <f t="shared" si="65"/>
        <v/>
      </c>
      <c r="Z177" s="559" t="str">
        <f t="shared" si="65"/>
        <v/>
      </c>
      <c r="AA177" s="559" t="str">
        <f t="shared" si="65"/>
        <v/>
      </c>
      <c r="AB177" s="559" t="str">
        <f t="shared" si="65"/>
        <v/>
      </c>
      <c r="AC177" s="559" t="str">
        <f t="shared" si="65"/>
        <v/>
      </c>
      <c r="AD177" s="559" t="str">
        <f t="shared" si="65"/>
        <v/>
      </c>
      <c r="AE177" s="559" t="str">
        <f t="shared" si="65"/>
        <v/>
      </c>
      <c r="AF177" s="559" t="str">
        <f t="shared" si="65"/>
        <v/>
      </c>
      <c r="AG177" s="570" t="str">
        <f t="shared" si="15"/>
        <v/>
      </c>
      <c r="AH177" s="559" t="str">
        <f t="shared" si="21"/>
        <v/>
      </c>
      <c r="AI177" s="559" t="str">
        <f t="shared" si="21"/>
        <v/>
      </c>
      <c r="AJ177" s="559" t="str">
        <f t="shared" ref="AJ177:AU177" si="66">IF(AJ146="","","，")</f>
        <v/>
      </c>
      <c r="AK177" s="559" t="str">
        <f t="shared" si="66"/>
        <v/>
      </c>
      <c r="AL177" s="559" t="str">
        <f t="shared" ref="AL177:AM177" si="67">IF(AL146="","","，")</f>
        <v/>
      </c>
      <c r="AM177" s="559" t="str">
        <f t="shared" si="67"/>
        <v/>
      </c>
      <c r="AN177" s="559" t="str">
        <f t="shared" si="66"/>
        <v/>
      </c>
      <c r="AO177" s="559" t="str">
        <f t="shared" ref="AO177:AP177" si="68">IF(AO146="","","，")</f>
        <v/>
      </c>
      <c r="AP177" s="559" t="str">
        <f t="shared" si="68"/>
        <v/>
      </c>
      <c r="AQ177" s="559" t="str">
        <f t="shared" si="66"/>
        <v/>
      </c>
      <c r="AR177" s="559" t="str">
        <f t="shared" si="66"/>
        <v/>
      </c>
      <c r="AS177" s="559" t="str">
        <f t="shared" si="66"/>
        <v/>
      </c>
      <c r="AT177" s="559" t="str">
        <f t="shared" si="66"/>
        <v/>
      </c>
      <c r="AU177" s="559" t="str">
        <f t="shared" si="66"/>
        <v/>
      </c>
      <c r="BE177" s="544"/>
      <c r="BK177" s="76"/>
      <c r="BM177" s="165"/>
      <c r="CI177" s="75"/>
      <c r="CJ177" s="75"/>
      <c r="CK177" s="75"/>
      <c r="CL177" s="75"/>
      <c r="CM177" s="75"/>
      <c r="CX177" s="75"/>
      <c r="DH177" s="75"/>
      <c r="DI177" s="75"/>
      <c r="DJ177" s="75"/>
    </row>
    <row r="178" spans="1:147" s="75" customFormat="1" hidden="1">
      <c r="A178" s="570" t="str">
        <f t="shared" si="13"/>
        <v/>
      </c>
      <c r="B178" s="570" t="str">
        <f t="shared" ref="B178:AF178" si="69">IF(B147="","","，")</f>
        <v/>
      </c>
      <c r="C178" s="558" t="str">
        <f t="shared" si="69"/>
        <v/>
      </c>
      <c r="D178" s="570" t="str">
        <f t="shared" si="69"/>
        <v/>
      </c>
      <c r="E178" s="570" t="str">
        <f t="shared" si="69"/>
        <v/>
      </c>
      <c r="F178" s="570" t="str">
        <f t="shared" si="69"/>
        <v/>
      </c>
      <c r="G178" s="570" t="str">
        <f t="shared" si="69"/>
        <v/>
      </c>
      <c r="H178" s="570" t="str">
        <f t="shared" si="69"/>
        <v/>
      </c>
      <c r="I178" s="570" t="str">
        <f t="shared" si="69"/>
        <v/>
      </c>
      <c r="J178" s="570" t="str">
        <f t="shared" si="69"/>
        <v/>
      </c>
      <c r="K178" s="570" t="str">
        <f t="shared" si="69"/>
        <v/>
      </c>
      <c r="L178" s="570" t="str">
        <f t="shared" si="69"/>
        <v/>
      </c>
      <c r="M178" s="570" t="str">
        <f t="shared" si="69"/>
        <v/>
      </c>
      <c r="N178" s="559" t="str">
        <f t="shared" si="69"/>
        <v/>
      </c>
      <c r="O178" s="559" t="str">
        <f t="shared" si="69"/>
        <v/>
      </c>
      <c r="P178" s="559" t="str">
        <f t="shared" si="69"/>
        <v/>
      </c>
      <c r="Q178" s="559" t="str">
        <f t="shared" si="69"/>
        <v/>
      </c>
      <c r="R178" s="559" t="str">
        <f t="shared" si="69"/>
        <v/>
      </c>
      <c r="S178" s="559" t="str">
        <f t="shared" si="69"/>
        <v/>
      </c>
      <c r="T178" s="559" t="str">
        <f t="shared" si="69"/>
        <v/>
      </c>
      <c r="U178" s="568" t="str">
        <f t="shared" si="69"/>
        <v/>
      </c>
      <c r="V178" s="559" t="str">
        <f t="shared" si="69"/>
        <v/>
      </c>
      <c r="W178" s="559" t="str">
        <f t="shared" si="69"/>
        <v/>
      </c>
      <c r="X178" s="559" t="str">
        <f t="shared" si="69"/>
        <v/>
      </c>
      <c r="Y178" s="559" t="str">
        <f t="shared" si="69"/>
        <v/>
      </c>
      <c r="Z178" s="559" t="str">
        <f t="shared" si="69"/>
        <v/>
      </c>
      <c r="AA178" s="559" t="str">
        <f t="shared" si="69"/>
        <v/>
      </c>
      <c r="AB178" s="559" t="str">
        <f t="shared" si="69"/>
        <v/>
      </c>
      <c r="AC178" s="559" t="str">
        <f t="shared" si="69"/>
        <v/>
      </c>
      <c r="AD178" s="559" t="str">
        <f t="shared" si="69"/>
        <v/>
      </c>
      <c r="AE178" s="559" t="str">
        <f t="shared" si="69"/>
        <v/>
      </c>
      <c r="AF178" s="559" t="str">
        <f t="shared" si="69"/>
        <v/>
      </c>
      <c r="AG178" s="570" t="str">
        <f t="shared" si="15"/>
        <v/>
      </c>
      <c r="AH178" s="559" t="str">
        <f t="shared" si="21"/>
        <v/>
      </c>
      <c r="AI178" s="559" t="str">
        <f t="shared" si="21"/>
        <v/>
      </c>
      <c r="AJ178" s="559" t="str">
        <f t="shared" ref="AJ178:AU178" si="70">IF(AJ147="","","，")</f>
        <v/>
      </c>
      <c r="AK178" s="559" t="str">
        <f t="shared" si="70"/>
        <v/>
      </c>
      <c r="AL178" s="559" t="str">
        <f t="shared" ref="AL178:AM178" si="71">IF(AL147="","","，")</f>
        <v/>
      </c>
      <c r="AM178" s="559" t="str">
        <f t="shared" si="71"/>
        <v/>
      </c>
      <c r="AN178" s="559" t="str">
        <f t="shared" si="70"/>
        <v/>
      </c>
      <c r="AO178" s="559" t="str">
        <f t="shared" ref="AO178:AP178" si="72">IF(AO147="","","，")</f>
        <v/>
      </c>
      <c r="AP178" s="559" t="str">
        <f t="shared" si="72"/>
        <v/>
      </c>
      <c r="AQ178" s="559" t="str">
        <f t="shared" si="70"/>
        <v/>
      </c>
      <c r="AR178" s="559" t="str">
        <f t="shared" si="70"/>
        <v/>
      </c>
      <c r="AS178" s="559" t="str">
        <f t="shared" si="70"/>
        <v/>
      </c>
      <c r="AT178" s="559" t="str">
        <f t="shared" si="70"/>
        <v/>
      </c>
      <c r="AU178" s="559" t="str">
        <f t="shared" si="70"/>
        <v/>
      </c>
      <c r="AW178" s="76"/>
      <c r="AY178" s="76"/>
      <c r="AZ178" s="76"/>
      <c r="BA178" s="76"/>
      <c r="BB178" s="76"/>
      <c r="BC178" s="76"/>
      <c r="BD178" s="76"/>
      <c r="BE178" s="544"/>
      <c r="BF178" s="76"/>
      <c r="BG178" s="76"/>
      <c r="BH178" s="76"/>
      <c r="BI178" s="76"/>
      <c r="BJ178" s="76"/>
      <c r="BK178" s="76"/>
      <c r="BL178" s="76"/>
      <c r="BM178" s="165"/>
      <c r="BN178" s="76"/>
      <c r="BO178" s="76"/>
      <c r="BP178" s="76"/>
      <c r="BQ178" s="76"/>
      <c r="BR178" s="76"/>
      <c r="BS178" s="76"/>
      <c r="BT178" s="76"/>
      <c r="BV178" s="76"/>
      <c r="BW178" s="76"/>
      <c r="BX178" s="76"/>
      <c r="BY178" s="76"/>
      <c r="BZ178" s="76"/>
      <c r="CD178" s="76"/>
      <c r="CE178" s="76"/>
      <c r="CF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row>
    <row r="179" spans="1:147" hidden="1">
      <c r="A179" s="570" t="str">
        <f t="shared" si="13"/>
        <v/>
      </c>
      <c r="B179" s="570" t="str">
        <f t="shared" ref="B179:AF179" si="73">IF(B148="","","，")</f>
        <v/>
      </c>
      <c r="C179" s="558" t="str">
        <f t="shared" si="73"/>
        <v/>
      </c>
      <c r="D179" s="570" t="str">
        <f t="shared" si="73"/>
        <v/>
      </c>
      <c r="E179" s="570" t="str">
        <f t="shared" si="73"/>
        <v/>
      </c>
      <c r="F179" s="570" t="str">
        <f t="shared" si="73"/>
        <v/>
      </c>
      <c r="G179" s="570" t="str">
        <f t="shared" si="73"/>
        <v/>
      </c>
      <c r="H179" s="570" t="str">
        <f t="shared" si="73"/>
        <v/>
      </c>
      <c r="I179" s="570" t="str">
        <f t="shared" si="73"/>
        <v/>
      </c>
      <c r="J179" s="570" t="str">
        <f t="shared" si="73"/>
        <v/>
      </c>
      <c r="K179" s="570" t="str">
        <f t="shared" si="73"/>
        <v/>
      </c>
      <c r="L179" s="570" t="str">
        <f t="shared" si="73"/>
        <v/>
      </c>
      <c r="M179" s="570" t="str">
        <f t="shared" si="73"/>
        <v/>
      </c>
      <c r="N179" s="559" t="str">
        <f t="shared" si="73"/>
        <v/>
      </c>
      <c r="O179" s="559" t="str">
        <f t="shared" si="73"/>
        <v/>
      </c>
      <c r="P179" s="559" t="str">
        <f t="shared" si="73"/>
        <v/>
      </c>
      <c r="Q179" s="559" t="str">
        <f t="shared" si="73"/>
        <v/>
      </c>
      <c r="R179" s="559" t="str">
        <f t="shared" si="73"/>
        <v/>
      </c>
      <c r="S179" s="559" t="str">
        <f t="shared" si="73"/>
        <v/>
      </c>
      <c r="T179" s="559" t="str">
        <f t="shared" si="73"/>
        <v/>
      </c>
      <c r="U179" s="568" t="str">
        <f t="shared" si="73"/>
        <v/>
      </c>
      <c r="V179" s="559" t="str">
        <f t="shared" si="73"/>
        <v/>
      </c>
      <c r="W179" s="559" t="str">
        <f t="shared" si="73"/>
        <v/>
      </c>
      <c r="X179" s="559" t="str">
        <f t="shared" si="73"/>
        <v/>
      </c>
      <c r="Y179" s="559" t="str">
        <f t="shared" si="73"/>
        <v/>
      </c>
      <c r="Z179" s="559" t="str">
        <f t="shared" si="73"/>
        <v/>
      </c>
      <c r="AA179" s="559" t="str">
        <f t="shared" si="73"/>
        <v/>
      </c>
      <c r="AB179" s="559" t="str">
        <f t="shared" si="73"/>
        <v/>
      </c>
      <c r="AC179" s="559" t="str">
        <f t="shared" si="73"/>
        <v/>
      </c>
      <c r="AD179" s="559" t="str">
        <f t="shared" si="73"/>
        <v/>
      </c>
      <c r="AE179" s="559" t="str">
        <f t="shared" si="73"/>
        <v/>
      </c>
      <c r="AF179" s="559" t="str">
        <f t="shared" si="73"/>
        <v/>
      </c>
      <c r="AG179" s="570" t="str">
        <f t="shared" si="15"/>
        <v/>
      </c>
      <c r="AH179" s="559" t="str">
        <f t="shared" si="21"/>
        <v/>
      </c>
      <c r="AI179" s="559" t="str">
        <f t="shared" si="21"/>
        <v/>
      </c>
      <c r="AJ179" s="559" t="str">
        <f t="shared" ref="AJ179:AU179" si="74">IF(AJ148="","","，")</f>
        <v/>
      </c>
      <c r="AK179" s="559" t="str">
        <f t="shared" si="74"/>
        <v/>
      </c>
      <c r="AL179" s="559" t="str">
        <f t="shared" ref="AL179:AM179" si="75">IF(AL148="","","，")</f>
        <v/>
      </c>
      <c r="AM179" s="559" t="str">
        <f t="shared" si="75"/>
        <v/>
      </c>
      <c r="AN179" s="559" t="str">
        <f t="shared" si="74"/>
        <v/>
      </c>
      <c r="AO179" s="559" t="str">
        <f t="shared" ref="AO179:AP179" si="76">IF(AO148="","","，")</f>
        <v/>
      </c>
      <c r="AP179" s="559" t="str">
        <f t="shared" si="76"/>
        <v/>
      </c>
      <c r="AQ179" s="559" t="str">
        <f t="shared" si="74"/>
        <v/>
      </c>
      <c r="AR179" s="559" t="str">
        <f t="shared" si="74"/>
        <v/>
      </c>
      <c r="AS179" s="559" t="str">
        <f t="shared" si="74"/>
        <v/>
      </c>
      <c r="AT179" s="559" t="str">
        <f t="shared" si="74"/>
        <v/>
      </c>
      <c r="AU179" s="559" t="str">
        <f t="shared" si="74"/>
        <v/>
      </c>
      <c r="BE179" s="544"/>
      <c r="BF179" s="75"/>
      <c r="BG179" s="75"/>
      <c r="BH179" s="75"/>
      <c r="BI179" s="75"/>
      <c r="BJ179" s="75"/>
      <c r="BK179" s="75"/>
      <c r="BM179" s="165"/>
      <c r="BN179" s="75"/>
      <c r="BO179" s="75"/>
      <c r="BP179" s="75"/>
      <c r="BQ179" s="75"/>
      <c r="BR179" s="75"/>
      <c r="BS179" s="75"/>
      <c r="BT179" s="75"/>
      <c r="BV179" s="75"/>
      <c r="BW179" s="75"/>
      <c r="BX179" s="75"/>
      <c r="BY179" s="75"/>
      <c r="BZ179" s="75"/>
    </row>
    <row r="180" spans="1:147" hidden="1">
      <c r="A180" s="570" t="str">
        <f t="shared" si="13"/>
        <v/>
      </c>
      <c r="B180" s="570" t="str">
        <f t="shared" ref="B180:AF180" si="77">IF(B149="","","，")</f>
        <v/>
      </c>
      <c r="C180" s="558" t="str">
        <f t="shared" si="77"/>
        <v/>
      </c>
      <c r="D180" s="570" t="str">
        <f t="shared" si="77"/>
        <v/>
      </c>
      <c r="E180" s="570" t="str">
        <f t="shared" si="77"/>
        <v/>
      </c>
      <c r="F180" s="570" t="str">
        <f t="shared" si="77"/>
        <v/>
      </c>
      <c r="G180" s="570" t="str">
        <f t="shared" si="77"/>
        <v/>
      </c>
      <c r="H180" s="570" t="str">
        <f t="shared" si="77"/>
        <v/>
      </c>
      <c r="I180" s="570" t="str">
        <f t="shared" si="77"/>
        <v/>
      </c>
      <c r="J180" s="570" t="str">
        <f t="shared" si="77"/>
        <v/>
      </c>
      <c r="K180" s="570" t="str">
        <f t="shared" si="77"/>
        <v/>
      </c>
      <c r="L180" s="570" t="str">
        <f t="shared" si="77"/>
        <v/>
      </c>
      <c r="M180" s="570" t="str">
        <f t="shared" si="77"/>
        <v/>
      </c>
      <c r="N180" s="559" t="str">
        <f t="shared" si="77"/>
        <v/>
      </c>
      <c r="O180" s="559" t="str">
        <f t="shared" si="77"/>
        <v/>
      </c>
      <c r="P180" s="559" t="str">
        <f t="shared" si="77"/>
        <v/>
      </c>
      <c r="Q180" s="559" t="str">
        <f t="shared" si="77"/>
        <v/>
      </c>
      <c r="R180" s="559" t="str">
        <f t="shared" si="77"/>
        <v/>
      </c>
      <c r="S180" s="559" t="str">
        <f t="shared" si="77"/>
        <v/>
      </c>
      <c r="T180" s="559" t="str">
        <f t="shared" si="77"/>
        <v/>
      </c>
      <c r="U180" s="568" t="str">
        <f t="shared" si="77"/>
        <v/>
      </c>
      <c r="V180" s="559" t="str">
        <f t="shared" si="77"/>
        <v/>
      </c>
      <c r="W180" s="559" t="str">
        <f t="shared" si="77"/>
        <v/>
      </c>
      <c r="X180" s="559" t="str">
        <f t="shared" si="77"/>
        <v/>
      </c>
      <c r="Y180" s="559" t="str">
        <f t="shared" si="77"/>
        <v/>
      </c>
      <c r="Z180" s="559" t="str">
        <f t="shared" si="77"/>
        <v/>
      </c>
      <c r="AA180" s="559" t="str">
        <f t="shared" si="77"/>
        <v/>
      </c>
      <c r="AB180" s="559" t="str">
        <f t="shared" si="77"/>
        <v/>
      </c>
      <c r="AC180" s="559" t="str">
        <f t="shared" si="77"/>
        <v/>
      </c>
      <c r="AD180" s="559" t="str">
        <f t="shared" si="77"/>
        <v/>
      </c>
      <c r="AE180" s="559" t="str">
        <f t="shared" si="77"/>
        <v/>
      </c>
      <c r="AF180" s="559" t="str">
        <f t="shared" si="77"/>
        <v/>
      </c>
      <c r="AG180" s="570" t="str">
        <f t="shared" si="15"/>
        <v/>
      </c>
      <c r="AH180" s="559" t="str">
        <f t="shared" si="21"/>
        <v/>
      </c>
      <c r="AI180" s="559" t="str">
        <f t="shared" si="21"/>
        <v/>
      </c>
      <c r="AJ180" s="559" t="str">
        <f t="shared" ref="AJ180:AU180" si="78">IF(AJ149="","","，")</f>
        <v/>
      </c>
      <c r="AK180" s="559" t="str">
        <f t="shared" si="78"/>
        <v/>
      </c>
      <c r="AL180" s="559" t="str">
        <f t="shared" ref="AL180:AM180" si="79">IF(AL149="","","，")</f>
        <v/>
      </c>
      <c r="AM180" s="559" t="str">
        <f t="shared" si="79"/>
        <v/>
      </c>
      <c r="AN180" s="559" t="str">
        <f t="shared" si="78"/>
        <v/>
      </c>
      <c r="AO180" s="559" t="str">
        <f t="shared" ref="AO180:AP180" si="80">IF(AO149="","","，")</f>
        <v/>
      </c>
      <c r="AP180" s="559" t="str">
        <f t="shared" si="80"/>
        <v/>
      </c>
      <c r="AQ180" s="559" t="str">
        <f t="shared" si="78"/>
        <v/>
      </c>
      <c r="AR180" s="559" t="str">
        <f t="shared" si="78"/>
        <v/>
      </c>
      <c r="AS180" s="559" t="str">
        <f t="shared" si="78"/>
        <v/>
      </c>
      <c r="AT180" s="559" t="str">
        <f t="shared" si="78"/>
        <v/>
      </c>
      <c r="AU180" s="559" t="str">
        <f t="shared" si="78"/>
        <v/>
      </c>
      <c r="AY180" s="75"/>
      <c r="AZ180" s="75"/>
      <c r="BA180" s="75"/>
      <c r="BB180" s="75"/>
      <c r="BC180" s="75"/>
      <c r="BD180" s="75"/>
      <c r="BE180" s="544"/>
      <c r="BK180" s="76"/>
      <c r="BL180" s="75"/>
      <c r="BM180" s="165"/>
      <c r="CD180" s="75"/>
    </row>
    <row r="181" spans="1:147" hidden="1">
      <c r="A181" s="570" t="str">
        <f t="shared" si="13"/>
        <v/>
      </c>
      <c r="B181" s="570" t="str">
        <f t="shared" ref="B181:AF181" si="81">IF(B150="","","，")</f>
        <v/>
      </c>
      <c r="C181" s="558" t="str">
        <f t="shared" si="81"/>
        <v/>
      </c>
      <c r="D181" s="570" t="str">
        <f t="shared" si="81"/>
        <v/>
      </c>
      <c r="E181" s="570" t="str">
        <f t="shared" si="81"/>
        <v/>
      </c>
      <c r="F181" s="570" t="str">
        <f t="shared" si="81"/>
        <v/>
      </c>
      <c r="G181" s="570" t="str">
        <f t="shared" si="81"/>
        <v/>
      </c>
      <c r="H181" s="570" t="str">
        <f t="shared" si="81"/>
        <v/>
      </c>
      <c r="I181" s="570" t="str">
        <f t="shared" si="81"/>
        <v/>
      </c>
      <c r="J181" s="570" t="str">
        <f t="shared" si="81"/>
        <v/>
      </c>
      <c r="K181" s="570" t="str">
        <f t="shared" si="81"/>
        <v/>
      </c>
      <c r="L181" s="570" t="str">
        <f t="shared" si="81"/>
        <v/>
      </c>
      <c r="M181" s="570" t="str">
        <f t="shared" si="81"/>
        <v/>
      </c>
      <c r="N181" s="559" t="str">
        <f t="shared" si="81"/>
        <v/>
      </c>
      <c r="O181" s="559" t="str">
        <f t="shared" si="81"/>
        <v/>
      </c>
      <c r="P181" s="559" t="str">
        <f t="shared" si="81"/>
        <v/>
      </c>
      <c r="Q181" s="559" t="str">
        <f t="shared" si="81"/>
        <v/>
      </c>
      <c r="R181" s="559" t="str">
        <f t="shared" si="81"/>
        <v/>
      </c>
      <c r="S181" s="559" t="str">
        <f t="shared" si="81"/>
        <v/>
      </c>
      <c r="T181" s="559" t="str">
        <f t="shared" si="81"/>
        <v/>
      </c>
      <c r="U181" s="568" t="str">
        <f t="shared" si="81"/>
        <v/>
      </c>
      <c r="V181" s="559" t="str">
        <f t="shared" si="81"/>
        <v/>
      </c>
      <c r="W181" s="559" t="str">
        <f t="shared" si="81"/>
        <v/>
      </c>
      <c r="X181" s="559" t="str">
        <f t="shared" si="81"/>
        <v/>
      </c>
      <c r="Y181" s="559" t="str">
        <f t="shared" si="81"/>
        <v/>
      </c>
      <c r="Z181" s="559" t="str">
        <f t="shared" si="81"/>
        <v/>
      </c>
      <c r="AA181" s="559" t="str">
        <f t="shared" si="81"/>
        <v/>
      </c>
      <c r="AB181" s="559" t="str">
        <f t="shared" si="81"/>
        <v/>
      </c>
      <c r="AC181" s="559" t="str">
        <f t="shared" si="81"/>
        <v/>
      </c>
      <c r="AD181" s="559" t="str">
        <f t="shared" si="81"/>
        <v/>
      </c>
      <c r="AE181" s="559" t="str">
        <f t="shared" si="81"/>
        <v/>
      </c>
      <c r="AF181" s="559" t="str">
        <f t="shared" si="81"/>
        <v/>
      </c>
      <c r="AG181" s="570" t="str">
        <f t="shared" si="15"/>
        <v/>
      </c>
      <c r="AH181" s="559" t="str">
        <f t="shared" si="21"/>
        <v/>
      </c>
      <c r="AI181" s="559" t="str">
        <f t="shared" si="21"/>
        <v/>
      </c>
      <c r="AJ181" s="559" t="str">
        <f t="shared" ref="AJ181:AU181" si="82">IF(AJ150="","","，")</f>
        <v/>
      </c>
      <c r="AK181" s="559" t="str">
        <f t="shared" si="82"/>
        <v/>
      </c>
      <c r="AL181" s="559" t="str">
        <f t="shared" ref="AL181:AM181" si="83">IF(AL150="","","，")</f>
        <v/>
      </c>
      <c r="AM181" s="559" t="str">
        <f t="shared" si="83"/>
        <v/>
      </c>
      <c r="AN181" s="559" t="str">
        <f t="shared" si="82"/>
        <v/>
      </c>
      <c r="AO181" s="559" t="str">
        <f t="shared" ref="AO181:AP181" si="84">IF(AO150="","","，")</f>
        <v/>
      </c>
      <c r="AP181" s="559" t="str">
        <f t="shared" si="84"/>
        <v/>
      </c>
      <c r="AQ181" s="559" t="str">
        <f t="shared" si="82"/>
        <v/>
      </c>
      <c r="AR181" s="559" t="str">
        <f t="shared" si="82"/>
        <v/>
      </c>
      <c r="AS181" s="559" t="str">
        <f t="shared" si="82"/>
        <v/>
      </c>
      <c r="AT181" s="559" t="str">
        <f t="shared" si="82"/>
        <v/>
      </c>
      <c r="AU181" s="559" t="str">
        <f t="shared" si="82"/>
        <v/>
      </c>
      <c r="BE181" s="544"/>
      <c r="BK181" s="76"/>
      <c r="BM181" s="164"/>
    </row>
    <row r="182" spans="1:147" hidden="1">
      <c r="A182" s="570" t="str">
        <f t="shared" si="13"/>
        <v/>
      </c>
      <c r="B182" s="570" t="str">
        <f t="shared" ref="B182:AF182" si="85">IF(B151="","","，")</f>
        <v/>
      </c>
      <c r="C182" s="558" t="str">
        <f t="shared" si="85"/>
        <v/>
      </c>
      <c r="D182" s="570" t="str">
        <f t="shared" si="85"/>
        <v/>
      </c>
      <c r="E182" s="570" t="str">
        <f t="shared" si="85"/>
        <v/>
      </c>
      <c r="F182" s="570" t="str">
        <f t="shared" si="85"/>
        <v/>
      </c>
      <c r="G182" s="570" t="str">
        <f t="shared" si="85"/>
        <v/>
      </c>
      <c r="H182" s="570" t="str">
        <f t="shared" si="85"/>
        <v/>
      </c>
      <c r="I182" s="570" t="str">
        <f t="shared" si="85"/>
        <v/>
      </c>
      <c r="J182" s="570" t="str">
        <f t="shared" si="85"/>
        <v/>
      </c>
      <c r="K182" s="570" t="str">
        <f t="shared" si="85"/>
        <v/>
      </c>
      <c r="L182" s="570" t="str">
        <f t="shared" si="85"/>
        <v/>
      </c>
      <c r="M182" s="570" t="str">
        <f t="shared" si="85"/>
        <v/>
      </c>
      <c r="N182" s="559" t="str">
        <f t="shared" si="85"/>
        <v/>
      </c>
      <c r="O182" s="559" t="str">
        <f t="shared" si="85"/>
        <v/>
      </c>
      <c r="P182" s="559" t="str">
        <f t="shared" si="85"/>
        <v/>
      </c>
      <c r="Q182" s="559" t="str">
        <f t="shared" si="85"/>
        <v/>
      </c>
      <c r="R182" s="559" t="str">
        <f t="shared" si="85"/>
        <v/>
      </c>
      <c r="S182" s="559" t="str">
        <f t="shared" si="85"/>
        <v/>
      </c>
      <c r="T182" s="559" t="str">
        <f t="shared" si="85"/>
        <v/>
      </c>
      <c r="U182" s="568" t="str">
        <f t="shared" si="85"/>
        <v/>
      </c>
      <c r="V182" s="559" t="str">
        <f t="shared" si="85"/>
        <v/>
      </c>
      <c r="W182" s="559" t="str">
        <f t="shared" si="85"/>
        <v/>
      </c>
      <c r="X182" s="559" t="str">
        <f t="shared" si="85"/>
        <v/>
      </c>
      <c r="Y182" s="559" t="str">
        <f t="shared" si="85"/>
        <v/>
      </c>
      <c r="Z182" s="559" t="str">
        <f t="shared" si="85"/>
        <v/>
      </c>
      <c r="AA182" s="559" t="str">
        <f t="shared" si="85"/>
        <v/>
      </c>
      <c r="AB182" s="559" t="str">
        <f t="shared" si="85"/>
        <v/>
      </c>
      <c r="AC182" s="559" t="str">
        <f t="shared" si="85"/>
        <v/>
      </c>
      <c r="AD182" s="559" t="str">
        <f t="shared" si="85"/>
        <v/>
      </c>
      <c r="AE182" s="559" t="str">
        <f t="shared" si="85"/>
        <v/>
      </c>
      <c r="AF182" s="559" t="str">
        <f t="shared" si="85"/>
        <v/>
      </c>
      <c r="AG182" s="570" t="str">
        <f t="shared" si="15"/>
        <v/>
      </c>
      <c r="AH182" s="559" t="str">
        <f t="shared" si="21"/>
        <v/>
      </c>
      <c r="AI182" s="559" t="str">
        <f t="shared" si="21"/>
        <v/>
      </c>
      <c r="AJ182" s="559" t="str">
        <f t="shared" ref="AJ182:AU182" si="86">IF(AJ151="","","，")</f>
        <v/>
      </c>
      <c r="AK182" s="559" t="str">
        <f t="shared" si="86"/>
        <v/>
      </c>
      <c r="AL182" s="559" t="str">
        <f t="shared" ref="AL182:AM182" si="87">IF(AL151="","","，")</f>
        <v/>
      </c>
      <c r="AM182" s="559" t="str">
        <f t="shared" si="87"/>
        <v/>
      </c>
      <c r="AN182" s="559" t="str">
        <f t="shared" si="86"/>
        <v/>
      </c>
      <c r="AO182" s="559" t="str">
        <f t="shared" ref="AO182:AP182" si="88">IF(AO151="","","，")</f>
        <v/>
      </c>
      <c r="AP182" s="559" t="str">
        <f t="shared" si="88"/>
        <v/>
      </c>
      <c r="AQ182" s="559" t="str">
        <f t="shared" si="86"/>
        <v/>
      </c>
      <c r="AR182" s="559" t="str">
        <f t="shared" si="86"/>
        <v/>
      </c>
      <c r="AS182" s="559" t="str">
        <f t="shared" si="86"/>
        <v/>
      </c>
      <c r="AT182" s="559" t="str">
        <f t="shared" si="86"/>
        <v/>
      </c>
      <c r="AU182" s="559" t="str">
        <f t="shared" si="86"/>
        <v/>
      </c>
      <c r="BE182" s="544"/>
      <c r="BK182" s="76"/>
      <c r="BM182" s="165"/>
    </row>
    <row r="183" spans="1:147" hidden="1">
      <c r="A183" s="570" t="str">
        <f t="shared" si="13"/>
        <v/>
      </c>
      <c r="B183" s="570" t="str">
        <f t="shared" ref="B183:AF183" si="89">IF(B152="","","，")</f>
        <v/>
      </c>
      <c r="C183" s="558" t="str">
        <f t="shared" si="89"/>
        <v/>
      </c>
      <c r="D183" s="570" t="str">
        <f t="shared" si="89"/>
        <v/>
      </c>
      <c r="E183" s="570" t="str">
        <f t="shared" si="89"/>
        <v/>
      </c>
      <c r="F183" s="570" t="str">
        <f t="shared" si="89"/>
        <v/>
      </c>
      <c r="G183" s="570" t="str">
        <f t="shared" si="89"/>
        <v/>
      </c>
      <c r="H183" s="570" t="str">
        <f t="shared" si="89"/>
        <v/>
      </c>
      <c r="I183" s="570" t="str">
        <f t="shared" si="89"/>
        <v/>
      </c>
      <c r="J183" s="570" t="str">
        <f t="shared" si="89"/>
        <v/>
      </c>
      <c r="K183" s="570" t="str">
        <f t="shared" si="89"/>
        <v/>
      </c>
      <c r="L183" s="570" t="str">
        <f t="shared" si="89"/>
        <v/>
      </c>
      <c r="M183" s="570" t="str">
        <f t="shared" si="89"/>
        <v/>
      </c>
      <c r="N183" s="559" t="str">
        <f t="shared" si="89"/>
        <v/>
      </c>
      <c r="O183" s="559" t="str">
        <f t="shared" si="89"/>
        <v/>
      </c>
      <c r="P183" s="559" t="str">
        <f t="shared" si="89"/>
        <v/>
      </c>
      <c r="Q183" s="559" t="str">
        <f t="shared" si="89"/>
        <v/>
      </c>
      <c r="R183" s="559" t="str">
        <f t="shared" si="89"/>
        <v/>
      </c>
      <c r="S183" s="559" t="str">
        <f t="shared" si="89"/>
        <v/>
      </c>
      <c r="T183" s="559" t="str">
        <f t="shared" si="89"/>
        <v/>
      </c>
      <c r="U183" s="568" t="str">
        <f t="shared" si="89"/>
        <v/>
      </c>
      <c r="V183" s="559" t="str">
        <f t="shared" si="89"/>
        <v/>
      </c>
      <c r="W183" s="559" t="str">
        <f t="shared" si="89"/>
        <v/>
      </c>
      <c r="X183" s="559" t="str">
        <f t="shared" si="89"/>
        <v/>
      </c>
      <c r="Y183" s="559" t="str">
        <f t="shared" si="89"/>
        <v/>
      </c>
      <c r="Z183" s="559" t="str">
        <f t="shared" si="89"/>
        <v/>
      </c>
      <c r="AA183" s="559" t="str">
        <f t="shared" si="89"/>
        <v/>
      </c>
      <c r="AB183" s="559" t="str">
        <f t="shared" si="89"/>
        <v/>
      </c>
      <c r="AC183" s="559" t="str">
        <f t="shared" si="89"/>
        <v/>
      </c>
      <c r="AD183" s="559" t="str">
        <f t="shared" si="89"/>
        <v/>
      </c>
      <c r="AE183" s="559" t="str">
        <f t="shared" si="89"/>
        <v/>
      </c>
      <c r="AF183" s="559" t="str">
        <f t="shared" si="89"/>
        <v/>
      </c>
      <c r="AG183" s="570" t="str">
        <f t="shared" si="15"/>
        <v/>
      </c>
      <c r="AH183" s="559" t="str">
        <f t="shared" si="21"/>
        <v/>
      </c>
      <c r="AI183" s="559" t="str">
        <f t="shared" si="21"/>
        <v/>
      </c>
      <c r="AJ183" s="559" t="str">
        <f t="shared" ref="AJ183:AU183" si="90">IF(AJ152="","","，")</f>
        <v/>
      </c>
      <c r="AK183" s="559" t="str">
        <f t="shared" si="90"/>
        <v/>
      </c>
      <c r="AL183" s="559" t="str">
        <f t="shared" ref="AL183:AM183" si="91">IF(AL152="","","，")</f>
        <v/>
      </c>
      <c r="AM183" s="559" t="str">
        <f t="shared" si="91"/>
        <v/>
      </c>
      <c r="AN183" s="559" t="str">
        <f t="shared" si="90"/>
        <v/>
      </c>
      <c r="AO183" s="559" t="str">
        <f t="shared" ref="AO183:AP183" si="92">IF(AO152="","","，")</f>
        <v/>
      </c>
      <c r="AP183" s="559" t="str">
        <f t="shared" si="92"/>
        <v/>
      </c>
      <c r="AQ183" s="559" t="str">
        <f t="shared" si="90"/>
        <v/>
      </c>
      <c r="AR183" s="559" t="str">
        <f t="shared" si="90"/>
        <v/>
      </c>
      <c r="AS183" s="559" t="str">
        <f t="shared" si="90"/>
        <v/>
      </c>
      <c r="AT183" s="559" t="str">
        <f t="shared" si="90"/>
        <v/>
      </c>
      <c r="AU183" s="559" t="str">
        <f t="shared" si="90"/>
        <v/>
      </c>
      <c r="AW183" s="75"/>
      <c r="BE183" s="544"/>
      <c r="BK183" s="76"/>
      <c r="BM183" s="165"/>
    </row>
    <row r="184" spans="1:147" hidden="1">
      <c r="A184" s="570" t="str">
        <f t="shared" si="13"/>
        <v/>
      </c>
      <c r="B184" s="570" t="str">
        <f t="shared" ref="B184:AF184" si="93">IF(B153="","","，")</f>
        <v/>
      </c>
      <c r="C184" s="558" t="str">
        <f t="shared" si="93"/>
        <v/>
      </c>
      <c r="D184" s="570" t="str">
        <f t="shared" si="93"/>
        <v/>
      </c>
      <c r="E184" s="570" t="str">
        <f t="shared" si="93"/>
        <v/>
      </c>
      <c r="F184" s="570" t="str">
        <f t="shared" si="93"/>
        <v/>
      </c>
      <c r="G184" s="570" t="str">
        <f t="shared" si="93"/>
        <v/>
      </c>
      <c r="H184" s="570" t="str">
        <f t="shared" si="93"/>
        <v/>
      </c>
      <c r="I184" s="570" t="str">
        <f t="shared" si="93"/>
        <v/>
      </c>
      <c r="J184" s="570" t="str">
        <f t="shared" si="93"/>
        <v/>
      </c>
      <c r="K184" s="570" t="str">
        <f t="shared" si="93"/>
        <v/>
      </c>
      <c r="L184" s="570" t="str">
        <f t="shared" si="93"/>
        <v/>
      </c>
      <c r="M184" s="570" t="str">
        <f t="shared" si="93"/>
        <v/>
      </c>
      <c r="N184" s="559" t="str">
        <f t="shared" si="93"/>
        <v/>
      </c>
      <c r="O184" s="559" t="str">
        <f t="shared" si="93"/>
        <v/>
      </c>
      <c r="P184" s="559" t="str">
        <f t="shared" si="93"/>
        <v/>
      </c>
      <c r="Q184" s="559" t="str">
        <f t="shared" si="93"/>
        <v/>
      </c>
      <c r="R184" s="559" t="str">
        <f t="shared" si="93"/>
        <v/>
      </c>
      <c r="S184" s="559" t="str">
        <f t="shared" si="93"/>
        <v/>
      </c>
      <c r="T184" s="559" t="str">
        <f t="shared" si="93"/>
        <v/>
      </c>
      <c r="U184" s="568" t="str">
        <f t="shared" si="93"/>
        <v/>
      </c>
      <c r="V184" s="559" t="str">
        <f t="shared" si="93"/>
        <v/>
      </c>
      <c r="W184" s="559" t="str">
        <f t="shared" si="93"/>
        <v/>
      </c>
      <c r="X184" s="559" t="str">
        <f t="shared" si="93"/>
        <v/>
      </c>
      <c r="Y184" s="559" t="str">
        <f t="shared" si="93"/>
        <v/>
      </c>
      <c r="Z184" s="559" t="str">
        <f t="shared" si="93"/>
        <v/>
      </c>
      <c r="AA184" s="559" t="str">
        <f t="shared" si="93"/>
        <v/>
      </c>
      <c r="AB184" s="559" t="str">
        <f t="shared" si="93"/>
        <v/>
      </c>
      <c r="AC184" s="559" t="str">
        <f t="shared" si="93"/>
        <v/>
      </c>
      <c r="AD184" s="559" t="str">
        <f t="shared" si="93"/>
        <v/>
      </c>
      <c r="AE184" s="559" t="str">
        <f t="shared" si="93"/>
        <v/>
      </c>
      <c r="AF184" s="559" t="str">
        <f t="shared" si="93"/>
        <v/>
      </c>
      <c r="AG184" s="570" t="str">
        <f t="shared" si="15"/>
        <v/>
      </c>
      <c r="AH184" s="559" t="str">
        <f t="shared" si="21"/>
        <v/>
      </c>
      <c r="AI184" s="559" t="str">
        <f t="shared" si="21"/>
        <v/>
      </c>
      <c r="AJ184" s="559" t="str">
        <f t="shared" ref="AJ184:AU184" si="94">IF(AJ153="","","，")</f>
        <v/>
      </c>
      <c r="AK184" s="559" t="str">
        <f t="shared" si="94"/>
        <v/>
      </c>
      <c r="AL184" s="559" t="str">
        <f t="shared" ref="AL184:AM184" si="95">IF(AL153="","","，")</f>
        <v/>
      </c>
      <c r="AM184" s="559" t="str">
        <f t="shared" si="95"/>
        <v/>
      </c>
      <c r="AN184" s="559" t="str">
        <f t="shared" si="94"/>
        <v/>
      </c>
      <c r="AO184" s="559" t="str">
        <f t="shared" ref="AO184:AP184" si="96">IF(AO153="","","，")</f>
        <v/>
      </c>
      <c r="AP184" s="559" t="str">
        <f t="shared" si="96"/>
        <v/>
      </c>
      <c r="AQ184" s="559" t="str">
        <f t="shared" si="94"/>
        <v/>
      </c>
      <c r="AR184" s="559" t="str">
        <f t="shared" si="94"/>
        <v/>
      </c>
      <c r="AS184" s="559" t="str">
        <f t="shared" si="94"/>
        <v/>
      </c>
      <c r="AT184" s="559" t="str">
        <f t="shared" si="94"/>
        <v/>
      </c>
      <c r="AU184" s="559" t="str">
        <f t="shared" si="94"/>
        <v/>
      </c>
      <c r="BE184" s="544"/>
      <c r="BK184" s="76"/>
      <c r="BM184" s="165"/>
    </row>
    <row r="185" spans="1:147" hidden="1">
      <c r="A185" s="570" t="str">
        <f t="shared" si="13"/>
        <v/>
      </c>
      <c r="B185" s="570" t="str">
        <f t="shared" ref="B185:AF185" si="97">IF(B154="","","，")</f>
        <v/>
      </c>
      <c r="C185" s="558" t="str">
        <f t="shared" si="97"/>
        <v/>
      </c>
      <c r="D185" s="570" t="str">
        <f t="shared" si="97"/>
        <v/>
      </c>
      <c r="E185" s="570" t="str">
        <f t="shared" si="97"/>
        <v/>
      </c>
      <c r="F185" s="570" t="str">
        <f t="shared" si="97"/>
        <v/>
      </c>
      <c r="G185" s="570" t="str">
        <f t="shared" si="97"/>
        <v/>
      </c>
      <c r="H185" s="570" t="str">
        <f t="shared" si="97"/>
        <v/>
      </c>
      <c r="I185" s="570" t="str">
        <f t="shared" si="97"/>
        <v/>
      </c>
      <c r="J185" s="570" t="str">
        <f t="shared" si="97"/>
        <v/>
      </c>
      <c r="K185" s="570" t="str">
        <f t="shared" si="97"/>
        <v/>
      </c>
      <c r="L185" s="570" t="str">
        <f t="shared" si="97"/>
        <v/>
      </c>
      <c r="M185" s="570" t="str">
        <f t="shared" si="97"/>
        <v/>
      </c>
      <c r="N185" s="559" t="str">
        <f t="shared" si="97"/>
        <v/>
      </c>
      <c r="O185" s="559" t="str">
        <f t="shared" si="97"/>
        <v/>
      </c>
      <c r="P185" s="559" t="str">
        <f t="shared" si="97"/>
        <v/>
      </c>
      <c r="Q185" s="559" t="str">
        <f t="shared" si="97"/>
        <v/>
      </c>
      <c r="R185" s="559" t="str">
        <f t="shared" si="97"/>
        <v/>
      </c>
      <c r="S185" s="559" t="str">
        <f t="shared" si="97"/>
        <v/>
      </c>
      <c r="T185" s="559" t="str">
        <f t="shared" si="97"/>
        <v/>
      </c>
      <c r="U185" s="568" t="str">
        <f t="shared" si="97"/>
        <v/>
      </c>
      <c r="V185" s="559" t="str">
        <f t="shared" si="97"/>
        <v/>
      </c>
      <c r="W185" s="559" t="str">
        <f t="shared" si="97"/>
        <v/>
      </c>
      <c r="X185" s="559" t="str">
        <f t="shared" si="97"/>
        <v/>
      </c>
      <c r="Y185" s="559" t="str">
        <f t="shared" si="97"/>
        <v/>
      </c>
      <c r="Z185" s="559" t="str">
        <f t="shared" si="97"/>
        <v/>
      </c>
      <c r="AA185" s="559" t="str">
        <f t="shared" si="97"/>
        <v/>
      </c>
      <c r="AB185" s="559" t="str">
        <f t="shared" si="97"/>
        <v/>
      </c>
      <c r="AC185" s="559" t="str">
        <f t="shared" si="97"/>
        <v/>
      </c>
      <c r="AD185" s="559" t="str">
        <f t="shared" si="97"/>
        <v/>
      </c>
      <c r="AE185" s="559" t="str">
        <f t="shared" si="97"/>
        <v/>
      </c>
      <c r="AF185" s="559" t="str">
        <f t="shared" si="97"/>
        <v/>
      </c>
      <c r="AG185" s="570" t="str">
        <f t="shared" si="15"/>
        <v/>
      </c>
      <c r="AH185" s="559" t="str">
        <f t="shared" si="21"/>
        <v/>
      </c>
      <c r="AI185" s="559" t="str">
        <f t="shared" si="21"/>
        <v/>
      </c>
      <c r="AJ185" s="559" t="str">
        <f t="shared" ref="AJ185:AU185" si="98">IF(AJ154="","","，")</f>
        <v/>
      </c>
      <c r="AK185" s="559" t="str">
        <f t="shared" si="98"/>
        <v/>
      </c>
      <c r="AL185" s="559" t="str">
        <f t="shared" ref="AL185:AM185" si="99">IF(AL154="","","，")</f>
        <v/>
      </c>
      <c r="AM185" s="559" t="str">
        <f t="shared" si="99"/>
        <v/>
      </c>
      <c r="AN185" s="559" t="str">
        <f t="shared" si="98"/>
        <v/>
      </c>
      <c r="AO185" s="559" t="str">
        <f t="shared" ref="AO185:AP185" si="100">IF(AO154="","","，")</f>
        <v/>
      </c>
      <c r="AP185" s="559" t="str">
        <f t="shared" si="100"/>
        <v/>
      </c>
      <c r="AQ185" s="559" t="str">
        <f t="shared" si="98"/>
        <v/>
      </c>
      <c r="AR185" s="559" t="str">
        <f t="shared" si="98"/>
        <v/>
      </c>
      <c r="AS185" s="559" t="str">
        <f t="shared" si="98"/>
        <v/>
      </c>
      <c r="AT185" s="559" t="str">
        <f t="shared" si="98"/>
        <v/>
      </c>
      <c r="AU185" s="559" t="str">
        <f t="shared" si="98"/>
        <v/>
      </c>
      <c r="BE185" s="544"/>
      <c r="BK185" s="76"/>
      <c r="BM185" s="165"/>
    </row>
    <row r="186" spans="1:147" hidden="1">
      <c r="A186" s="570" t="str">
        <f t="shared" si="13"/>
        <v/>
      </c>
      <c r="B186" s="570" t="str">
        <f t="shared" ref="B186:AF186" si="101">IF(B155="","","，")</f>
        <v/>
      </c>
      <c r="C186" s="558" t="str">
        <f t="shared" si="101"/>
        <v/>
      </c>
      <c r="D186" s="570" t="str">
        <f t="shared" si="101"/>
        <v/>
      </c>
      <c r="E186" s="570" t="str">
        <f t="shared" si="101"/>
        <v/>
      </c>
      <c r="F186" s="570" t="str">
        <f t="shared" si="101"/>
        <v/>
      </c>
      <c r="G186" s="570" t="str">
        <f t="shared" si="101"/>
        <v/>
      </c>
      <c r="H186" s="570" t="str">
        <f t="shared" si="101"/>
        <v/>
      </c>
      <c r="I186" s="570" t="str">
        <f t="shared" si="101"/>
        <v/>
      </c>
      <c r="J186" s="570" t="str">
        <f t="shared" si="101"/>
        <v/>
      </c>
      <c r="K186" s="570" t="str">
        <f t="shared" si="101"/>
        <v/>
      </c>
      <c r="L186" s="570" t="str">
        <f t="shared" si="101"/>
        <v/>
      </c>
      <c r="M186" s="570" t="str">
        <f t="shared" si="101"/>
        <v/>
      </c>
      <c r="N186" s="559" t="str">
        <f t="shared" si="101"/>
        <v/>
      </c>
      <c r="O186" s="559" t="str">
        <f t="shared" si="101"/>
        <v/>
      </c>
      <c r="P186" s="559" t="str">
        <f t="shared" si="101"/>
        <v/>
      </c>
      <c r="Q186" s="559" t="str">
        <f t="shared" si="101"/>
        <v/>
      </c>
      <c r="R186" s="559" t="str">
        <f t="shared" si="101"/>
        <v/>
      </c>
      <c r="S186" s="559" t="str">
        <f t="shared" si="101"/>
        <v/>
      </c>
      <c r="T186" s="559" t="str">
        <f t="shared" si="101"/>
        <v/>
      </c>
      <c r="U186" s="568" t="str">
        <f t="shared" si="101"/>
        <v/>
      </c>
      <c r="V186" s="559" t="str">
        <f t="shared" si="101"/>
        <v/>
      </c>
      <c r="W186" s="559" t="str">
        <f t="shared" si="101"/>
        <v/>
      </c>
      <c r="X186" s="559" t="str">
        <f t="shared" si="101"/>
        <v/>
      </c>
      <c r="Y186" s="559" t="str">
        <f t="shared" si="101"/>
        <v/>
      </c>
      <c r="Z186" s="559" t="str">
        <f t="shared" si="101"/>
        <v/>
      </c>
      <c r="AA186" s="559" t="str">
        <f t="shared" si="101"/>
        <v/>
      </c>
      <c r="AB186" s="559" t="str">
        <f t="shared" si="101"/>
        <v/>
      </c>
      <c r="AC186" s="559" t="str">
        <f t="shared" si="101"/>
        <v/>
      </c>
      <c r="AD186" s="559" t="str">
        <f t="shared" si="101"/>
        <v/>
      </c>
      <c r="AE186" s="559" t="str">
        <f t="shared" si="101"/>
        <v/>
      </c>
      <c r="AF186" s="559" t="str">
        <f t="shared" si="101"/>
        <v/>
      </c>
      <c r="AG186" s="570" t="str">
        <f t="shared" si="15"/>
        <v/>
      </c>
      <c r="AH186" s="559" t="str">
        <f t="shared" si="21"/>
        <v/>
      </c>
      <c r="AI186" s="559" t="str">
        <f t="shared" si="21"/>
        <v/>
      </c>
      <c r="AJ186" s="559" t="str">
        <f t="shared" ref="AJ186:AU186" si="102">IF(AJ155="","","，")</f>
        <v/>
      </c>
      <c r="AK186" s="559" t="str">
        <f t="shared" si="102"/>
        <v/>
      </c>
      <c r="AL186" s="559" t="str">
        <f t="shared" ref="AL186:AM186" si="103">IF(AL155="","","，")</f>
        <v/>
      </c>
      <c r="AM186" s="559" t="str">
        <f t="shared" si="103"/>
        <v/>
      </c>
      <c r="AN186" s="559" t="str">
        <f t="shared" si="102"/>
        <v/>
      </c>
      <c r="AO186" s="559" t="str">
        <f t="shared" ref="AO186:AP186" si="104">IF(AO155="","","，")</f>
        <v/>
      </c>
      <c r="AP186" s="559" t="str">
        <f t="shared" si="104"/>
        <v/>
      </c>
      <c r="AQ186" s="559" t="str">
        <f t="shared" si="102"/>
        <v/>
      </c>
      <c r="AR186" s="559" t="str">
        <f t="shared" si="102"/>
        <v/>
      </c>
      <c r="AS186" s="559" t="str">
        <f t="shared" si="102"/>
        <v/>
      </c>
      <c r="AT186" s="559" t="str">
        <f t="shared" si="102"/>
        <v/>
      </c>
      <c r="AU186" s="559" t="str">
        <f t="shared" si="102"/>
        <v/>
      </c>
      <c r="BE186" s="544"/>
      <c r="BK186" s="76"/>
      <c r="BM186" s="165"/>
    </row>
    <row r="187" spans="1:147" hidden="1">
      <c r="A187" s="570" t="str">
        <f t="shared" si="13"/>
        <v/>
      </c>
      <c r="B187" s="570" t="str">
        <f t="shared" ref="B187:AF187" si="105">IF(B156="","","，")</f>
        <v/>
      </c>
      <c r="C187" s="558" t="str">
        <f t="shared" si="105"/>
        <v/>
      </c>
      <c r="D187" s="570" t="str">
        <f t="shared" si="105"/>
        <v/>
      </c>
      <c r="E187" s="570" t="str">
        <f t="shared" si="105"/>
        <v/>
      </c>
      <c r="F187" s="570" t="str">
        <f t="shared" si="105"/>
        <v/>
      </c>
      <c r="G187" s="570" t="str">
        <f t="shared" si="105"/>
        <v/>
      </c>
      <c r="H187" s="570" t="str">
        <f t="shared" si="105"/>
        <v/>
      </c>
      <c r="I187" s="570" t="str">
        <f t="shared" si="105"/>
        <v/>
      </c>
      <c r="J187" s="570" t="str">
        <f t="shared" si="105"/>
        <v/>
      </c>
      <c r="K187" s="570" t="str">
        <f t="shared" si="105"/>
        <v/>
      </c>
      <c r="L187" s="570" t="str">
        <f t="shared" si="105"/>
        <v/>
      </c>
      <c r="M187" s="570" t="str">
        <f t="shared" si="105"/>
        <v/>
      </c>
      <c r="N187" s="559" t="str">
        <f t="shared" si="105"/>
        <v/>
      </c>
      <c r="O187" s="559" t="str">
        <f t="shared" si="105"/>
        <v/>
      </c>
      <c r="P187" s="559" t="str">
        <f t="shared" si="105"/>
        <v/>
      </c>
      <c r="Q187" s="559" t="str">
        <f t="shared" si="105"/>
        <v/>
      </c>
      <c r="R187" s="559" t="str">
        <f t="shared" si="105"/>
        <v/>
      </c>
      <c r="S187" s="559" t="str">
        <f t="shared" si="105"/>
        <v/>
      </c>
      <c r="T187" s="559" t="str">
        <f t="shared" si="105"/>
        <v/>
      </c>
      <c r="U187" s="568" t="str">
        <f t="shared" si="105"/>
        <v/>
      </c>
      <c r="V187" s="559" t="str">
        <f t="shared" si="105"/>
        <v/>
      </c>
      <c r="W187" s="559" t="str">
        <f t="shared" si="105"/>
        <v/>
      </c>
      <c r="X187" s="559" t="str">
        <f t="shared" si="105"/>
        <v/>
      </c>
      <c r="Y187" s="559" t="str">
        <f t="shared" si="105"/>
        <v/>
      </c>
      <c r="Z187" s="559" t="str">
        <f t="shared" si="105"/>
        <v/>
      </c>
      <c r="AA187" s="559" t="str">
        <f t="shared" si="105"/>
        <v/>
      </c>
      <c r="AB187" s="559" t="str">
        <f t="shared" si="105"/>
        <v/>
      </c>
      <c r="AC187" s="559" t="str">
        <f t="shared" si="105"/>
        <v/>
      </c>
      <c r="AD187" s="559" t="str">
        <f t="shared" si="105"/>
        <v/>
      </c>
      <c r="AE187" s="559" t="str">
        <f t="shared" si="105"/>
        <v/>
      </c>
      <c r="AF187" s="559" t="str">
        <f t="shared" si="105"/>
        <v/>
      </c>
      <c r="AG187" s="570" t="str">
        <f t="shared" si="15"/>
        <v/>
      </c>
      <c r="AH187" s="559" t="str">
        <f t="shared" si="21"/>
        <v/>
      </c>
      <c r="AI187" s="559" t="str">
        <f t="shared" si="21"/>
        <v/>
      </c>
      <c r="AJ187" s="559" t="str">
        <f t="shared" ref="AJ187:AU187" si="106">IF(AJ156="","","，")</f>
        <v/>
      </c>
      <c r="AK187" s="559" t="str">
        <f t="shared" si="106"/>
        <v/>
      </c>
      <c r="AL187" s="559" t="str">
        <f t="shared" ref="AL187:AM187" si="107">IF(AL156="","","，")</f>
        <v/>
      </c>
      <c r="AM187" s="559" t="str">
        <f t="shared" si="107"/>
        <v/>
      </c>
      <c r="AN187" s="559" t="str">
        <f t="shared" si="106"/>
        <v/>
      </c>
      <c r="AO187" s="559" t="str">
        <f t="shared" ref="AO187:AP187" si="108">IF(AO156="","","，")</f>
        <v/>
      </c>
      <c r="AP187" s="559" t="str">
        <f t="shared" si="108"/>
        <v/>
      </c>
      <c r="AQ187" s="559" t="str">
        <f t="shared" si="106"/>
        <v/>
      </c>
      <c r="AR187" s="559" t="str">
        <f t="shared" si="106"/>
        <v/>
      </c>
      <c r="AS187" s="559" t="str">
        <f t="shared" si="106"/>
        <v/>
      </c>
      <c r="AT187" s="559" t="str">
        <f t="shared" si="106"/>
        <v/>
      </c>
      <c r="AU187" s="559" t="str">
        <f t="shared" si="106"/>
        <v/>
      </c>
      <c r="BE187" s="544"/>
      <c r="BK187" s="76"/>
      <c r="BM187" s="165"/>
    </row>
    <row r="188" spans="1:147" hidden="1">
      <c r="A188" s="570" t="str">
        <f t="shared" si="13"/>
        <v/>
      </c>
      <c r="B188" s="570" t="str">
        <f t="shared" ref="B188:AF188" si="109">IF(B157="","","，")</f>
        <v/>
      </c>
      <c r="C188" s="558" t="str">
        <f t="shared" si="109"/>
        <v/>
      </c>
      <c r="D188" s="570" t="str">
        <f t="shared" si="109"/>
        <v/>
      </c>
      <c r="E188" s="570" t="str">
        <f t="shared" si="109"/>
        <v/>
      </c>
      <c r="F188" s="570" t="str">
        <f t="shared" si="109"/>
        <v/>
      </c>
      <c r="G188" s="570" t="str">
        <f t="shared" si="109"/>
        <v/>
      </c>
      <c r="H188" s="570" t="str">
        <f t="shared" si="109"/>
        <v/>
      </c>
      <c r="I188" s="570" t="str">
        <f t="shared" si="109"/>
        <v/>
      </c>
      <c r="J188" s="570" t="str">
        <f t="shared" si="109"/>
        <v/>
      </c>
      <c r="K188" s="570" t="str">
        <f t="shared" si="109"/>
        <v/>
      </c>
      <c r="L188" s="570" t="str">
        <f t="shared" si="109"/>
        <v/>
      </c>
      <c r="M188" s="570" t="str">
        <f t="shared" si="109"/>
        <v/>
      </c>
      <c r="N188" s="559" t="str">
        <f t="shared" si="109"/>
        <v/>
      </c>
      <c r="O188" s="559" t="str">
        <f t="shared" si="109"/>
        <v/>
      </c>
      <c r="P188" s="559" t="str">
        <f t="shared" si="109"/>
        <v/>
      </c>
      <c r="Q188" s="559" t="str">
        <f t="shared" si="109"/>
        <v/>
      </c>
      <c r="R188" s="559" t="str">
        <f t="shared" si="109"/>
        <v/>
      </c>
      <c r="S188" s="559" t="str">
        <f t="shared" si="109"/>
        <v/>
      </c>
      <c r="T188" s="559" t="str">
        <f t="shared" si="109"/>
        <v/>
      </c>
      <c r="U188" s="568" t="str">
        <f t="shared" si="109"/>
        <v/>
      </c>
      <c r="V188" s="559" t="str">
        <f t="shared" si="109"/>
        <v/>
      </c>
      <c r="W188" s="559" t="str">
        <f t="shared" si="109"/>
        <v/>
      </c>
      <c r="X188" s="559" t="str">
        <f t="shared" si="109"/>
        <v/>
      </c>
      <c r="Y188" s="559" t="str">
        <f t="shared" si="109"/>
        <v/>
      </c>
      <c r="Z188" s="559" t="str">
        <f t="shared" si="109"/>
        <v/>
      </c>
      <c r="AA188" s="559" t="str">
        <f t="shared" si="109"/>
        <v/>
      </c>
      <c r="AB188" s="559" t="str">
        <f t="shared" si="109"/>
        <v/>
      </c>
      <c r="AC188" s="559" t="str">
        <f t="shared" si="109"/>
        <v/>
      </c>
      <c r="AD188" s="559" t="str">
        <f t="shared" si="109"/>
        <v/>
      </c>
      <c r="AE188" s="559" t="str">
        <f t="shared" si="109"/>
        <v/>
      </c>
      <c r="AF188" s="559" t="str">
        <f t="shared" si="109"/>
        <v/>
      </c>
      <c r="AG188" s="570" t="str">
        <f t="shared" si="15"/>
        <v/>
      </c>
      <c r="AH188" s="559" t="str">
        <f t="shared" si="21"/>
        <v/>
      </c>
      <c r="AI188" s="559" t="str">
        <f t="shared" si="21"/>
        <v/>
      </c>
      <c r="AJ188" s="559" t="str">
        <f t="shared" ref="AJ188:AU188" si="110">IF(AJ157="","","，")</f>
        <v/>
      </c>
      <c r="AK188" s="559" t="str">
        <f t="shared" si="110"/>
        <v/>
      </c>
      <c r="AL188" s="559" t="str">
        <f t="shared" ref="AL188:AM188" si="111">IF(AL157="","","，")</f>
        <v/>
      </c>
      <c r="AM188" s="559" t="str">
        <f t="shared" si="111"/>
        <v/>
      </c>
      <c r="AN188" s="559" t="str">
        <f t="shared" si="110"/>
        <v/>
      </c>
      <c r="AO188" s="559" t="str">
        <f t="shared" ref="AO188:AP188" si="112">IF(AO157="","","，")</f>
        <v/>
      </c>
      <c r="AP188" s="559" t="str">
        <f t="shared" si="112"/>
        <v/>
      </c>
      <c r="AQ188" s="559" t="str">
        <f t="shared" si="110"/>
        <v/>
      </c>
      <c r="AR188" s="559" t="str">
        <f t="shared" si="110"/>
        <v/>
      </c>
      <c r="AS188" s="559" t="str">
        <f t="shared" si="110"/>
        <v/>
      </c>
      <c r="AT188" s="559" t="str">
        <f t="shared" si="110"/>
        <v/>
      </c>
      <c r="AU188" s="559" t="str">
        <f t="shared" si="110"/>
        <v/>
      </c>
      <c r="BE188" s="544"/>
      <c r="BK188" s="76"/>
      <c r="BM188" s="165"/>
    </row>
    <row r="189" spans="1:147" hidden="1">
      <c r="A189" s="570" t="str">
        <f t="shared" si="13"/>
        <v/>
      </c>
      <c r="B189" s="570" t="str">
        <f t="shared" ref="B189:AF189" si="113">IF(B158="","","，")</f>
        <v/>
      </c>
      <c r="C189" s="558" t="str">
        <f t="shared" si="113"/>
        <v/>
      </c>
      <c r="D189" s="570" t="str">
        <f t="shared" si="113"/>
        <v/>
      </c>
      <c r="E189" s="570" t="str">
        <f t="shared" si="113"/>
        <v/>
      </c>
      <c r="F189" s="570" t="str">
        <f t="shared" si="113"/>
        <v/>
      </c>
      <c r="G189" s="570" t="str">
        <f t="shared" si="113"/>
        <v/>
      </c>
      <c r="H189" s="570" t="str">
        <f t="shared" si="113"/>
        <v/>
      </c>
      <c r="I189" s="570" t="str">
        <f t="shared" si="113"/>
        <v/>
      </c>
      <c r="J189" s="570" t="str">
        <f t="shared" si="113"/>
        <v/>
      </c>
      <c r="K189" s="570" t="str">
        <f t="shared" si="113"/>
        <v/>
      </c>
      <c r="L189" s="570" t="str">
        <f t="shared" si="113"/>
        <v/>
      </c>
      <c r="M189" s="570" t="str">
        <f t="shared" si="113"/>
        <v/>
      </c>
      <c r="N189" s="559" t="str">
        <f t="shared" si="113"/>
        <v/>
      </c>
      <c r="O189" s="559" t="str">
        <f t="shared" si="113"/>
        <v/>
      </c>
      <c r="P189" s="559" t="str">
        <f t="shared" si="113"/>
        <v/>
      </c>
      <c r="Q189" s="559" t="str">
        <f t="shared" si="113"/>
        <v/>
      </c>
      <c r="R189" s="559" t="str">
        <f t="shared" si="113"/>
        <v/>
      </c>
      <c r="S189" s="559" t="str">
        <f t="shared" si="113"/>
        <v/>
      </c>
      <c r="T189" s="559" t="str">
        <f t="shared" si="113"/>
        <v/>
      </c>
      <c r="U189" s="568" t="str">
        <f t="shared" si="113"/>
        <v/>
      </c>
      <c r="V189" s="559" t="str">
        <f t="shared" si="113"/>
        <v/>
      </c>
      <c r="W189" s="559" t="str">
        <f t="shared" si="113"/>
        <v/>
      </c>
      <c r="X189" s="559" t="str">
        <f t="shared" si="113"/>
        <v/>
      </c>
      <c r="Y189" s="559" t="str">
        <f t="shared" si="113"/>
        <v/>
      </c>
      <c r="Z189" s="559" t="str">
        <f t="shared" si="113"/>
        <v/>
      </c>
      <c r="AA189" s="559" t="str">
        <f t="shared" si="113"/>
        <v/>
      </c>
      <c r="AB189" s="559" t="str">
        <f t="shared" si="113"/>
        <v/>
      </c>
      <c r="AC189" s="559" t="str">
        <f t="shared" si="113"/>
        <v/>
      </c>
      <c r="AD189" s="559" t="str">
        <f t="shared" si="113"/>
        <v/>
      </c>
      <c r="AE189" s="559" t="str">
        <f t="shared" si="113"/>
        <v/>
      </c>
      <c r="AF189" s="559" t="str">
        <f t="shared" si="113"/>
        <v/>
      </c>
      <c r="AG189" s="570" t="str">
        <f t="shared" si="15"/>
        <v/>
      </c>
      <c r="AH189" s="559" t="str">
        <f t="shared" si="21"/>
        <v/>
      </c>
      <c r="AI189" s="559" t="str">
        <f t="shared" si="21"/>
        <v/>
      </c>
      <c r="AJ189" s="559" t="str">
        <f t="shared" ref="AJ189:AU189" si="114">IF(AJ158="","","，")</f>
        <v/>
      </c>
      <c r="AK189" s="559" t="str">
        <f t="shared" si="114"/>
        <v/>
      </c>
      <c r="AL189" s="559" t="str">
        <f t="shared" ref="AL189:AM189" si="115">IF(AL158="","","，")</f>
        <v/>
      </c>
      <c r="AM189" s="559" t="str">
        <f t="shared" si="115"/>
        <v/>
      </c>
      <c r="AN189" s="559" t="str">
        <f t="shared" si="114"/>
        <v/>
      </c>
      <c r="AO189" s="559" t="str">
        <f t="shared" ref="AO189:AP189" si="116">IF(AO158="","","，")</f>
        <v/>
      </c>
      <c r="AP189" s="559" t="str">
        <f t="shared" si="116"/>
        <v/>
      </c>
      <c r="AQ189" s="559" t="str">
        <f t="shared" si="114"/>
        <v/>
      </c>
      <c r="AR189" s="559" t="str">
        <f t="shared" si="114"/>
        <v/>
      </c>
      <c r="AS189" s="559" t="str">
        <f t="shared" si="114"/>
        <v/>
      </c>
      <c r="AT189" s="559" t="str">
        <f t="shared" si="114"/>
        <v/>
      </c>
      <c r="AU189" s="559" t="str">
        <f t="shared" si="114"/>
        <v/>
      </c>
      <c r="BE189" s="544"/>
      <c r="BK189" s="76"/>
      <c r="BM189" s="165"/>
    </row>
    <row r="190" spans="1:147" hidden="1">
      <c r="A190" s="570" t="str">
        <f t="shared" si="13"/>
        <v/>
      </c>
      <c r="B190" s="570" t="str">
        <f t="shared" ref="B190:AF190" si="117">IF(B159="","","，")</f>
        <v/>
      </c>
      <c r="C190" s="558" t="str">
        <f t="shared" si="117"/>
        <v/>
      </c>
      <c r="D190" s="570" t="str">
        <f t="shared" si="117"/>
        <v/>
      </c>
      <c r="E190" s="570" t="str">
        <f t="shared" si="117"/>
        <v/>
      </c>
      <c r="F190" s="570" t="str">
        <f t="shared" si="117"/>
        <v/>
      </c>
      <c r="G190" s="570" t="str">
        <f t="shared" si="117"/>
        <v/>
      </c>
      <c r="H190" s="570" t="str">
        <f t="shared" si="117"/>
        <v/>
      </c>
      <c r="I190" s="570" t="str">
        <f t="shared" si="117"/>
        <v/>
      </c>
      <c r="J190" s="570" t="str">
        <f t="shared" si="117"/>
        <v/>
      </c>
      <c r="K190" s="570" t="str">
        <f t="shared" si="117"/>
        <v/>
      </c>
      <c r="L190" s="570" t="str">
        <f t="shared" si="117"/>
        <v/>
      </c>
      <c r="M190" s="570" t="str">
        <f t="shared" si="117"/>
        <v/>
      </c>
      <c r="N190" s="559" t="str">
        <f t="shared" si="117"/>
        <v/>
      </c>
      <c r="O190" s="559" t="str">
        <f t="shared" si="117"/>
        <v/>
      </c>
      <c r="P190" s="559" t="str">
        <f t="shared" si="117"/>
        <v/>
      </c>
      <c r="Q190" s="559" t="str">
        <f t="shared" si="117"/>
        <v/>
      </c>
      <c r="R190" s="559" t="str">
        <f t="shared" si="117"/>
        <v/>
      </c>
      <c r="S190" s="559" t="str">
        <f t="shared" si="117"/>
        <v/>
      </c>
      <c r="T190" s="559" t="str">
        <f t="shared" si="117"/>
        <v/>
      </c>
      <c r="U190" s="568" t="str">
        <f t="shared" si="117"/>
        <v/>
      </c>
      <c r="V190" s="559" t="str">
        <f t="shared" si="117"/>
        <v/>
      </c>
      <c r="W190" s="559" t="str">
        <f t="shared" si="117"/>
        <v/>
      </c>
      <c r="X190" s="559" t="str">
        <f t="shared" si="117"/>
        <v/>
      </c>
      <c r="Y190" s="559" t="str">
        <f t="shared" si="117"/>
        <v/>
      </c>
      <c r="Z190" s="559" t="str">
        <f t="shared" si="117"/>
        <v/>
      </c>
      <c r="AA190" s="559" t="str">
        <f t="shared" si="117"/>
        <v/>
      </c>
      <c r="AB190" s="559" t="str">
        <f t="shared" si="117"/>
        <v/>
      </c>
      <c r="AC190" s="559" t="str">
        <f t="shared" si="117"/>
        <v/>
      </c>
      <c r="AD190" s="559" t="str">
        <f t="shared" si="117"/>
        <v/>
      </c>
      <c r="AE190" s="559" t="str">
        <f t="shared" si="117"/>
        <v/>
      </c>
      <c r="AF190" s="559" t="str">
        <f t="shared" si="117"/>
        <v/>
      </c>
      <c r="AG190" s="570" t="str">
        <f t="shared" si="15"/>
        <v/>
      </c>
      <c r="AH190" s="559" t="str">
        <f t="shared" si="21"/>
        <v/>
      </c>
      <c r="AI190" s="559" t="str">
        <f t="shared" si="21"/>
        <v/>
      </c>
      <c r="AJ190" s="559" t="str">
        <f t="shared" ref="AJ190:AU190" si="118">IF(AJ159="","","，")</f>
        <v/>
      </c>
      <c r="AK190" s="559" t="str">
        <f t="shared" si="118"/>
        <v/>
      </c>
      <c r="AL190" s="559" t="str">
        <f t="shared" ref="AL190:AM190" si="119">IF(AL159="","","，")</f>
        <v/>
      </c>
      <c r="AM190" s="559" t="str">
        <f t="shared" si="119"/>
        <v/>
      </c>
      <c r="AN190" s="559" t="str">
        <f t="shared" si="118"/>
        <v/>
      </c>
      <c r="AO190" s="559" t="str">
        <f t="shared" ref="AO190:AP190" si="120">IF(AO159="","","，")</f>
        <v/>
      </c>
      <c r="AP190" s="559" t="str">
        <f t="shared" si="120"/>
        <v/>
      </c>
      <c r="AQ190" s="559" t="str">
        <f t="shared" si="118"/>
        <v/>
      </c>
      <c r="AR190" s="559" t="str">
        <f t="shared" si="118"/>
        <v/>
      </c>
      <c r="AS190" s="559" t="str">
        <f t="shared" si="118"/>
        <v/>
      </c>
      <c r="AT190" s="559" t="str">
        <f t="shared" si="118"/>
        <v/>
      </c>
      <c r="AU190" s="559" t="str">
        <f t="shared" si="118"/>
        <v/>
      </c>
      <c r="BE190" s="544"/>
      <c r="BK190" s="76"/>
      <c r="BM190" s="165"/>
    </row>
    <row r="191" spans="1:147" hidden="1">
      <c r="A191" s="570" t="str">
        <f t="shared" si="13"/>
        <v/>
      </c>
      <c r="B191" s="570" t="str">
        <f t="shared" ref="B191:AF191" si="121">IF(B160="","","，")</f>
        <v/>
      </c>
      <c r="C191" s="558" t="str">
        <f t="shared" si="121"/>
        <v/>
      </c>
      <c r="D191" s="570" t="str">
        <f t="shared" si="121"/>
        <v/>
      </c>
      <c r="E191" s="570" t="str">
        <f t="shared" si="121"/>
        <v/>
      </c>
      <c r="F191" s="570" t="str">
        <f t="shared" si="121"/>
        <v/>
      </c>
      <c r="G191" s="570" t="str">
        <f t="shared" si="121"/>
        <v/>
      </c>
      <c r="H191" s="570" t="str">
        <f t="shared" si="121"/>
        <v/>
      </c>
      <c r="I191" s="570" t="str">
        <f t="shared" si="121"/>
        <v/>
      </c>
      <c r="J191" s="570" t="str">
        <f t="shared" si="121"/>
        <v/>
      </c>
      <c r="K191" s="570" t="str">
        <f t="shared" si="121"/>
        <v/>
      </c>
      <c r="L191" s="570" t="str">
        <f t="shared" si="121"/>
        <v/>
      </c>
      <c r="M191" s="570" t="str">
        <f t="shared" si="121"/>
        <v/>
      </c>
      <c r="N191" s="559" t="str">
        <f t="shared" si="121"/>
        <v/>
      </c>
      <c r="O191" s="559" t="str">
        <f t="shared" si="121"/>
        <v/>
      </c>
      <c r="P191" s="559" t="str">
        <f t="shared" si="121"/>
        <v/>
      </c>
      <c r="Q191" s="559" t="str">
        <f t="shared" si="121"/>
        <v/>
      </c>
      <c r="R191" s="559" t="str">
        <f t="shared" si="121"/>
        <v/>
      </c>
      <c r="S191" s="559" t="str">
        <f t="shared" si="121"/>
        <v/>
      </c>
      <c r="T191" s="559" t="str">
        <f t="shared" si="121"/>
        <v/>
      </c>
      <c r="U191" s="568" t="str">
        <f t="shared" si="121"/>
        <v/>
      </c>
      <c r="V191" s="559" t="str">
        <f t="shared" si="121"/>
        <v/>
      </c>
      <c r="W191" s="559" t="str">
        <f t="shared" si="121"/>
        <v/>
      </c>
      <c r="X191" s="559" t="str">
        <f t="shared" si="121"/>
        <v/>
      </c>
      <c r="Y191" s="559" t="str">
        <f t="shared" si="121"/>
        <v/>
      </c>
      <c r="Z191" s="559" t="str">
        <f t="shared" si="121"/>
        <v/>
      </c>
      <c r="AA191" s="559" t="str">
        <f t="shared" si="121"/>
        <v/>
      </c>
      <c r="AB191" s="559" t="str">
        <f t="shared" si="121"/>
        <v/>
      </c>
      <c r="AC191" s="559" t="str">
        <f t="shared" si="121"/>
        <v/>
      </c>
      <c r="AD191" s="559" t="str">
        <f t="shared" si="121"/>
        <v/>
      </c>
      <c r="AE191" s="559" t="str">
        <f t="shared" si="121"/>
        <v/>
      </c>
      <c r="AF191" s="559" t="str">
        <f t="shared" si="121"/>
        <v/>
      </c>
      <c r="AG191" s="570" t="str">
        <f t="shared" si="15"/>
        <v/>
      </c>
      <c r="AH191" s="559" t="str">
        <f t="shared" si="21"/>
        <v/>
      </c>
      <c r="AI191" s="559" t="str">
        <f t="shared" si="21"/>
        <v/>
      </c>
      <c r="AJ191" s="559" t="str">
        <f t="shared" ref="AJ191:AU191" si="122">IF(AJ160="","","，")</f>
        <v/>
      </c>
      <c r="AK191" s="559" t="str">
        <f t="shared" si="122"/>
        <v/>
      </c>
      <c r="AL191" s="559" t="str">
        <f t="shared" ref="AL191:AM191" si="123">IF(AL160="","","，")</f>
        <v/>
      </c>
      <c r="AM191" s="559" t="str">
        <f t="shared" si="123"/>
        <v/>
      </c>
      <c r="AN191" s="559" t="str">
        <f t="shared" si="122"/>
        <v/>
      </c>
      <c r="AO191" s="559" t="str">
        <f t="shared" ref="AO191:AP191" si="124">IF(AO160="","","，")</f>
        <v/>
      </c>
      <c r="AP191" s="559" t="str">
        <f t="shared" si="124"/>
        <v/>
      </c>
      <c r="AQ191" s="559" t="str">
        <f t="shared" si="122"/>
        <v/>
      </c>
      <c r="AR191" s="559" t="str">
        <f t="shared" si="122"/>
        <v/>
      </c>
      <c r="AS191" s="559" t="str">
        <f t="shared" si="122"/>
        <v/>
      </c>
      <c r="AT191" s="559" t="str">
        <f t="shared" si="122"/>
        <v/>
      </c>
      <c r="AU191" s="559" t="str">
        <f t="shared" si="122"/>
        <v/>
      </c>
      <c r="BE191" s="544"/>
      <c r="BK191" s="76"/>
      <c r="BM191" s="165"/>
    </row>
    <row r="192" spans="1:147" hidden="1">
      <c r="A192" s="570" t="str">
        <f t="shared" si="13"/>
        <v/>
      </c>
      <c r="B192" s="570" t="str">
        <f t="shared" ref="B192:AF192" si="125">IF(B161="","","，")</f>
        <v/>
      </c>
      <c r="C192" s="558" t="str">
        <f t="shared" si="125"/>
        <v/>
      </c>
      <c r="D192" s="570" t="str">
        <f t="shared" si="125"/>
        <v/>
      </c>
      <c r="E192" s="570" t="str">
        <f t="shared" si="125"/>
        <v/>
      </c>
      <c r="F192" s="570" t="str">
        <f t="shared" si="125"/>
        <v/>
      </c>
      <c r="G192" s="570" t="str">
        <f t="shared" si="125"/>
        <v/>
      </c>
      <c r="H192" s="570" t="str">
        <f t="shared" si="125"/>
        <v/>
      </c>
      <c r="I192" s="570" t="str">
        <f t="shared" si="125"/>
        <v/>
      </c>
      <c r="J192" s="570" t="str">
        <f t="shared" si="125"/>
        <v/>
      </c>
      <c r="K192" s="570" t="str">
        <f t="shared" si="125"/>
        <v/>
      </c>
      <c r="L192" s="570" t="str">
        <f t="shared" si="125"/>
        <v/>
      </c>
      <c r="M192" s="570" t="str">
        <f t="shared" si="125"/>
        <v/>
      </c>
      <c r="N192" s="559" t="str">
        <f t="shared" si="125"/>
        <v/>
      </c>
      <c r="O192" s="559" t="str">
        <f t="shared" si="125"/>
        <v/>
      </c>
      <c r="P192" s="559" t="str">
        <f t="shared" si="125"/>
        <v/>
      </c>
      <c r="Q192" s="559" t="str">
        <f t="shared" si="125"/>
        <v/>
      </c>
      <c r="R192" s="559" t="str">
        <f t="shared" si="125"/>
        <v/>
      </c>
      <c r="S192" s="559" t="str">
        <f t="shared" si="125"/>
        <v/>
      </c>
      <c r="T192" s="559" t="str">
        <f t="shared" si="125"/>
        <v/>
      </c>
      <c r="U192" s="568" t="str">
        <f t="shared" si="125"/>
        <v/>
      </c>
      <c r="V192" s="559" t="str">
        <f t="shared" si="125"/>
        <v/>
      </c>
      <c r="W192" s="559" t="str">
        <f t="shared" si="125"/>
        <v/>
      </c>
      <c r="X192" s="559" t="str">
        <f t="shared" si="125"/>
        <v/>
      </c>
      <c r="Y192" s="559" t="str">
        <f t="shared" si="125"/>
        <v/>
      </c>
      <c r="Z192" s="559" t="str">
        <f t="shared" si="125"/>
        <v/>
      </c>
      <c r="AA192" s="559" t="str">
        <f t="shared" si="125"/>
        <v/>
      </c>
      <c r="AB192" s="559" t="str">
        <f t="shared" si="125"/>
        <v/>
      </c>
      <c r="AC192" s="559" t="str">
        <f t="shared" si="125"/>
        <v/>
      </c>
      <c r="AD192" s="559" t="str">
        <f t="shared" si="125"/>
        <v/>
      </c>
      <c r="AE192" s="559" t="str">
        <f t="shared" si="125"/>
        <v/>
      </c>
      <c r="AF192" s="559" t="str">
        <f t="shared" si="125"/>
        <v/>
      </c>
      <c r="AG192" s="570" t="str">
        <f t="shared" si="15"/>
        <v/>
      </c>
      <c r="AH192" s="559" t="str">
        <f t="shared" si="21"/>
        <v/>
      </c>
      <c r="AI192" s="559" t="str">
        <f t="shared" si="21"/>
        <v/>
      </c>
      <c r="AJ192" s="559" t="str">
        <f t="shared" ref="AJ192:AU192" si="126">IF(AJ161="","","，")</f>
        <v/>
      </c>
      <c r="AK192" s="559" t="str">
        <f t="shared" si="126"/>
        <v/>
      </c>
      <c r="AL192" s="559" t="str">
        <f t="shared" ref="AL192:AM192" si="127">IF(AL161="","","，")</f>
        <v/>
      </c>
      <c r="AM192" s="559" t="str">
        <f t="shared" si="127"/>
        <v/>
      </c>
      <c r="AN192" s="559" t="str">
        <f t="shared" si="126"/>
        <v/>
      </c>
      <c r="AO192" s="559" t="str">
        <f t="shared" ref="AO192:AP192" si="128">IF(AO161="","","，")</f>
        <v/>
      </c>
      <c r="AP192" s="559" t="str">
        <f t="shared" si="128"/>
        <v/>
      </c>
      <c r="AQ192" s="559" t="str">
        <f t="shared" si="126"/>
        <v/>
      </c>
      <c r="AR192" s="559" t="str">
        <f t="shared" si="126"/>
        <v/>
      </c>
      <c r="AS192" s="559" t="str">
        <f t="shared" si="126"/>
        <v/>
      </c>
      <c r="AT192" s="559" t="str">
        <f t="shared" si="126"/>
        <v/>
      </c>
      <c r="AU192" s="559" t="str">
        <f t="shared" si="126"/>
        <v/>
      </c>
      <c r="BE192" s="544"/>
      <c r="BK192" s="76"/>
      <c r="BM192" s="165"/>
    </row>
    <row r="193" spans="1:147" hidden="1">
      <c r="A193" s="570" t="str">
        <f t="shared" si="13"/>
        <v/>
      </c>
      <c r="B193" s="570" t="str">
        <f t="shared" ref="B193:AF193" si="129">IF(B162="","","，")</f>
        <v/>
      </c>
      <c r="C193" s="558" t="str">
        <f t="shared" si="129"/>
        <v/>
      </c>
      <c r="D193" s="570" t="str">
        <f t="shared" si="129"/>
        <v/>
      </c>
      <c r="E193" s="570" t="str">
        <f t="shared" si="129"/>
        <v/>
      </c>
      <c r="F193" s="570" t="str">
        <f t="shared" si="129"/>
        <v/>
      </c>
      <c r="G193" s="570" t="str">
        <f t="shared" si="129"/>
        <v/>
      </c>
      <c r="H193" s="570" t="str">
        <f t="shared" si="129"/>
        <v/>
      </c>
      <c r="I193" s="570" t="str">
        <f t="shared" si="129"/>
        <v/>
      </c>
      <c r="J193" s="570" t="str">
        <f t="shared" si="129"/>
        <v/>
      </c>
      <c r="K193" s="570" t="str">
        <f t="shared" si="129"/>
        <v/>
      </c>
      <c r="L193" s="570" t="str">
        <f t="shared" si="129"/>
        <v/>
      </c>
      <c r="M193" s="570" t="str">
        <f t="shared" si="129"/>
        <v/>
      </c>
      <c r="N193" s="559" t="str">
        <f t="shared" si="129"/>
        <v/>
      </c>
      <c r="O193" s="559" t="str">
        <f t="shared" si="129"/>
        <v/>
      </c>
      <c r="P193" s="559" t="str">
        <f t="shared" si="129"/>
        <v/>
      </c>
      <c r="Q193" s="559" t="str">
        <f t="shared" si="129"/>
        <v/>
      </c>
      <c r="R193" s="559" t="str">
        <f t="shared" si="129"/>
        <v/>
      </c>
      <c r="S193" s="559" t="str">
        <f t="shared" si="129"/>
        <v/>
      </c>
      <c r="T193" s="559" t="str">
        <f t="shared" si="129"/>
        <v/>
      </c>
      <c r="U193" s="568" t="str">
        <f t="shared" si="129"/>
        <v/>
      </c>
      <c r="V193" s="559" t="str">
        <f t="shared" si="129"/>
        <v/>
      </c>
      <c r="W193" s="559" t="str">
        <f t="shared" si="129"/>
        <v/>
      </c>
      <c r="X193" s="559" t="str">
        <f t="shared" si="129"/>
        <v/>
      </c>
      <c r="Y193" s="559" t="str">
        <f t="shared" si="129"/>
        <v/>
      </c>
      <c r="Z193" s="559" t="str">
        <f t="shared" si="129"/>
        <v/>
      </c>
      <c r="AA193" s="559" t="str">
        <f t="shared" si="129"/>
        <v/>
      </c>
      <c r="AB193" s="559" t="str">
        <f t="shared" si="129"/>
        <v/>
      </c>
      <c r="AC193" s="559" t="str">
        <f t="shared" si="129"/>
        <v/>
      </c>
      <c r="AD193" s="559" t="str">
        <f t="shared" si="129"/>
        <v/>
      </c>
      <c r="AE193" s="559" t="str">
        <f t="shared" si="129"/>
        <v/>
      </c>
      <c r="AF193" s="559" t="str">
        <f t="shared" si="129"/>
        <v/>
      </c>
      <c r="AG193" s="570" t="str">
        <f t="shared" si="15"/>
        <v/>
      </c>
      <c r="AH193" s="559" t="str">
        <f t="shared" si="21"/>
        <v/>
      </c>
      <c r="AI193" s="559" t="str">
        <f t="shared" si="21"/>
        <v/>
      </c>
      <c r="AJ193" s="559" t="str">
        <f t="shared" ref="AJ193:AU193" si="130">IF(AJ162="","","，")</f>
        <v/>
      </c>
      <c r="AK193" s="559" t="str">
        <f t="shared" si="130"/>
        <v/>
      </c>
      <c r="AL193" s="559" t="str">
        <f t="shared" ref="AL193:AM193" si="131">IF(AL162="","","，")</f>
        <v/>
      </c>
      <c r="AM193" s="559" t="str">
        <f t="shared" si="131"/>
        <v/>
      </c>
      <c r="AN193" s="559" t="str">
        <f t="shared" si="130"/>
        <v/>
      </c>
      <c r="AO193" s="559" t="str">
        <f t="shared" ref="AO193:AP193" si="132">IF(AO162="","","，")</f>
        <v/>
      </c>
      <c r="AP193" s="559" t="str">
        <f t="shared" si="132"/>
        <v/>
      </c>
      <c r="AQ193" s="559" t="str">
        <f t="shared" si="130"/>
        <v/>
      </c>
      <c r="AR193" s="559" t="str">
        <f t="shared" si="130"/>
        <v/>
      </c>
      <c r="AS193" s="559" t="str">
        <f t="shared" si="130"/>
        <v/>
      </c>
      <c r="AT193" s="559" t="str">
        <f t="shared" si="130"/>
        <v/>
      </c>
      <c r="AU193" s="559" t="str">
        <f t="shared" si="130"/>
        <v/>
      </c>
      <c r="BE193" s="544"/>
      <c r="BK193" s="76"/>
      <c r="BM193" s="165"/>
    </row>
    <row r="194" spans="1:147" hidden="1">
      <c r="A194" s="570" t="str">
        <f t="shared" si="13"/>
        <v/>
      </c>
      <c r="B194" s="570" t="str">
        <f t="shared" ref="B194:AF194" si="133">IF(B163="","","，")</f>
        <v/>
      </c>
      <c r="C194" s="558" t="str">
        <f t="shared" si="133"/>
        <v/>
      </c>
      <c r="D194" s="570" t="str">
        <f t="shared" si="133"/>
        <v/>
      </c>
      <c r="E194" s="570" t="str">
        <f t="shared" si="133"/>
        <v/>
      </c>
      <c r="F194" s="570" t="str">
        <f t="shared" si="133"/>
        <v/>
      </c>
      <c r="G194" s="570" t="str">
        <f t="shared" si="133"/>
        <v/>
      </c>
      <c r="H194" s="570" t="str">
        <f t="shared" si="133"/>
        <v/>
      </c>
      <c r="I194" s="570" t="str">
        <f t="shared" si="133"/>
        <v/>
      </c>
      <c r="J194" s="570" t="str">
        <f t="shared" si="133"/>
        <v/>
      </c>
      <c r="K194" s="570" t="str">
        <f t="shared" si="133"/>
        <v/>
      </c>
      <c r="L194" s="570" t="str">
        <f t="shared" si="133"/>
        <v/>
      </c>
      <c r="M194" s="570" t="str">
        <f t="shared" si="133"/>
        <v/>
      </c>
      <c r="N194" s="559" t="str">
        <f t="shared" si="133"/>
        <v/>
      </c>
      <c r="O194" s="559" t="str">
        <f t="shared" si="133"/>
        <v/>
      </c>
      <c r="P194" s="559" t="str">
        <f t="shared" si="133"/>
        <v/>
      </c>
      <c r="Q194" s="559" t="str">
        <f t="shared" si="133"/>
        <v/>
      </c>
      <c r="R194" s="559" t="str">
        <f t="shared" si="133"/>
        <v/>
      </c>
      <c r="S194" s="559" t="str">
        <f t="shared" si="133"/>
        <v/>
      </c>
      <c r="T194" s="559" t="str">
        <f t="shared" si="133"/>
        <v/>
      </c>
      <c r="U194" s="568" t="str">
        <f t="shared" si="133"/>
        <v/>
      </c>
      <c r="V194" s="559" t="str">
        <f t="shared" si="133"/>
        <v/>
      </c>
      <c r="W194" s="559" t="str">
        <f t="shared" si="133"/>
        <v/>
      </c>
      <c r="X194" s="559" t="str">
        <f t="shared" si="133"/>
        <v/>
      </c>
      <c r="Y194" s="559" t="str">
        <f t="shared" si="133"/>
        <v/>
      </c>
      <c r="Z194" s="559" t="str">
        <f t="shared" si="133"/>
        <v/>
      </c>
      <c r="AA194" s="559" t="str">
        <f t="shared" si="133"/>
        <v/>
      </c>
      <c r="AB194" s="559" t="str">
        <f t="shared" si="133"/>
        <v/>
      </c>
      <c r="AC194" s="559" t="str">
        <f t="shared" si="133"/>
        <v/>
      </c>
      <c r="AD194" s="559" t="str">
        <f t="shared" si="133"/>
        <v/>
      </c>
      <c r="AE194" s="559" t="str">
        <f t="shared" si="133"/>
        <v/>
      </c>
      <c r="AF194" s="559" t="str">
        <f t="shared" si="133"/>
        <v/>
      </c>
      <c r="AG194" s="570" t="str">
        <f t="shared" si="15"/>
        <v/>
      </c>
      <c r="AH194" s="559" t="str">
        <f t="shared" si="21"/>
        <v/>
      </c>
      <c r="AI194" s="559" t="str">
        <f t="shared" si="21"/>
        <v/>
      </c>
      <c r="AJ194" s="559" t="str">
        <f t="shared" ref="AJ194:AU194" si="134">IF(AJ163="","","，")</f>
        <v/>
      </c>
      <c r="AK194" s="559" t="str">
        <f t="shared" si="134"/>
        <v/>
      </c>
      <c r="AL194" s="559" t="str">
        <f t="shared" ref="AL194:AM194" si="135">IF(AL163="","","，")</f>
        <v/>
      </c>
      <c r="AM194" s="559" t="str">
        <f t="shared" si="135"/>
        <v/>
      </c>
      <c r="AN194" s="559" t="str">
        <f t="shared" si="134"/>
        <v/>
      </c>
      <c r="AO194" s="559" t="str">
        <f t="shared" ref="AO194:AP194" si="136">IF(AO163="","","，")</f>
        <v/>
      </c>
      <c r="AP194" s="559" t="str">
        <f t="shared" si="136"/>
        <v/>
      </c>
      <c r="AQ194" s="559" t="str">
        <f t="shared" si="134"/>
        <v/>
      </c>
      <c r="AR194" s="559" t="str">
        <f t="shared" si="134"/>
        <v/>
      </c>
      <c r="AS194" s="559" t="str">
        <f t="shared" si="134"/>
        <v/>
      </c>
      <c r="AT194" s="559" t="str">
        <f t="shared" si="134"/>
        <v/>
      </c>
      <c r="AU194" s="559" t="str">
        <f t="shared" si="134"/>
        <v/>
      </c>
      <c r="BE194" s="544"/>
      <c r="BK194" s="76"/>
      <c r="BM194" s="165"/>
      <c r="CZ194" s="75"/>
      <c r="DA194" s="75"/>
      <c r="DF194" s="75"/>
    </row>
    <row r="195" spans="1:147" hidden="1">
      <c r="A195" s="564" t="str">
        <f>$CI$3&amp;"_"&amp;注文フォーム!$CZ$3</f>
        <v>[簡易法]　絶縁油_0.15mg/kg</v>
      </c>
      <c r="B195" s="564" t="str">
        <f>$CI$4&amp;"_"&amp;注文フォーム!$CZ$4</f>
        <v>[低濃度ＰＣＢ第５版]紙くず等(含有)_0.15mg/kg</v>
      </c>
      <c r="C195" s="564" t="str">
        <f>$CI$4&amp;"_"&amp;注文フォーム!$DA$4</f>
        <v>[低濃度ＰＣＢ第５版]紙くず等(含有)_50mg/kg</v>
      </c>
      <c r="D195" s="564" t="str">
        <f>$CI$5&amp;"_"&amp;注文フォーム!$CZ$5</f>
        <v>[低濃度ＰＣＢ第５版]廃活性炭(含有)_お問い合わせください</v>
      </c>
      <c r="E195" s="564" t="str">
        <f>$CI$6&amp;"_"&amp;注文フォーム!$CZ$6</f>
        <v>[低濃度ＰＣＢ第５版]汚泥(含有)_0.15mg/kg</v>
      </c>
      <c r="F195" s="564" t="str">
        <f>$CI$6&amp;"_"&amp;注文フォーム!$DA$6</f>
        <v>[低濃度ＰＣＢ第５版]汚泥(含有)_50mg/kg</v>
      </c>
      <c r="G195" s="564" t="str">
        <f>$CI$7&amp;"_"&amp;注文フォーム!$CZ$7</f>
        <v>[低濃度ＰＣＢ第５版]廃プラスチック類(表面拭き取り)_目的(2)をご選択ください</v>
      </c>
      <c r="H195" s="564" t="str">
        <f>$CI$7&amp;"_"&amp;注文フォーム!$DA$7</f>
        <v>[低濃度ＰＣＢ第５版]廃プラスチック類(表面拭き取り)_0.01mg/100c㎡</v>
      </c>
      <c r="I195" s="564" t="str">
        <f>$CI$8&amp;"_"&amp;注文フォーム!$CZ$8</f>
        <v>[低濃度ＰＣＢ法５版]金属くず(表面拭き取り)_目的(2)をご選択ください</v>
      </c>
      <c r="J195" s="564" t="str">
        <f>$CI$8&amp;"_"&amp;注文フォーム!$DA$8</f>
        <v>[低濃度ＰＣＢ法５版]金属くず(表面拭き取り)_0.01mg/100c㎡</v>
      </c>
      <c r="K195" s="564" t="str">
        <f>$CI$9&amp;"_"&amp;注文フォーム!$CZ$9</f>
        <v>[低濃度ＰＣＢ第５版]金属くず(表面抽出)_目的(2)をご選択ください</v>
      </c>
      <c r="L195" s="564" t="str">
        <f>$CI$9&amp;"_"&amp;注文フォーム!$DA$9</f>
        <v>[低濃度ＰＣＢ第５版]金属くず(表面抽出)_50mg/kg</v>
      </c>
      <c r="M195" s="564" t="str">
        <f>$CI$10&amp;"_"&amp;注文フォーム!$CZ$10</f>
        <v>[低濃度ＰＣＢ第５版]コンクリートくず_目的(2)をご選択ください</v>
      </c>
      <c r="N195" s="564" t="str">
        <f>$CI$10&amp;"_"&amp;注文フォーム!$DA$10</f>
        <v>[低濃度ＰＣＢ第５版]コンクリートくず_50mg/kg</v>
      </c>
      <c r="O195" s="564" t="str">
        <f>$CI$11&amp;"_"&amp;注文フォーム!$CZ$11&amp;注文フォーム!$CY$11</f>
        <v>[低濃度ＰＣＢ第５版]塗膜くず(含有)_0.15mg/kg 方法指定なし(※1)</v>
      </c>
      <c r="P195" s="564" t="str">
        <f>$CI$11&amp;"_"&amp;注文フォーム!$CZ$11&amp;注文フォーム!$CY$12</f>
        <v>[低濃度ＰＣＢ第５版]塗膜くず(含有)_0.15mg/kg HRMS法(※2)</v>
      </c>
      <c r="Q195" s="564" t="str">
        <f>$CI$11&amp;"_"&amp;注文フォーム!$CZ$11&amp;注文フォーム!$CY$13</f>
        <v>[低濃度ＰＣＢ第５版]塗膜くず(含有)_0.15mg/kg HRMS法 (DMSO処理)(※3)</v>
      </c>
      <c r="R195" s="564" t="str">
        <f>$CI$11&amp;"_"&amp;注文フォーム!$DA$11&amp;注文フォーム!$CY$11</f>
        <v>[低濃度ＰＣＢ第５版]塗膜くず(含有)_50mg/kg方法指定なし(※1)</v>
      </c>
      <c r="S195" s="564" t="str">
        <f>$CI$11&amp;"_"&amp;注文フォーム!$DA$11&amp;注文フォーム!$CY$12</f>
        <v>[低濃度ＰＣＢ第５版]塗膜くず(含有)_50mg/kgHRMS法(※2)</v>
      </c>
      <c r="T195" s="564" t="str">
        <f>$CI$11&amp;"_"&amp;注文フォーム!$DA$11&amp;注文フォーム!$CY$13</f>
        <v>[低濃度ＰＣＢ第５版]塗膜くず(含有)_50mg/kgHRMS法 (DMSO処理)(※3)</v>
      </c>
      <c r="U195" s="564" t="str">
        <f>$CI$12&amp;"_"&amp;注文フォーム!$CZ$14</f>
        <v>[低濃度ＰＣＢ第５版]廃感圧紙(含有)_0.15mg/kg</v>
      </c>
      <c r="V195" s="564" t="str">
        <f>$CI$12&amp;"_"&amp;注文フォーム!$DA$14</f>
        <v>[低濃度ＰＣＢ第５版]廃感圧紙(含有)_50mg/kg</v>
      </c>
      <c r="W195" s="564" t="str">
        <f>$CI$13&amp;"_"&amp;注文フォーム!$CZ$15</f>
        <v>[低濃度ＰＣＢ第５版]廃シーリング材(含有)_0.15mg/kg</v>
      </c>
      <c r="X195" s="564" t="str">
        <f>$CI$13&amp;"_"&amp;注文フォーム!$DA$15</f>
        <v>[低濃度ＰＣＢ第５版]廃シーリング材(含有)_50mg/kg</v>
      </c>
      <c r="Y195" s="564" t="str">
        <f>$CI$14&amp;"_"&amp;注文フォーム!$CZ$16</f>
        <v>[厚生省告示192号別表第3]第1(洗浄液)_0.05mg/kg</v>
      </c>
      <c r="Z195" s="564" t="str">
        <f>$CI$14&amp;"_"&amp;注文フォーム!$DA$16</f>
        <v>[厚生省告示192号別表第3]第1(洗浄液)_目的(1)をご選択ください</v>
      </c>
      <c r="AA195" s="564" t="str">
        <f>$CI$15&amp;"_"&amp;注文フォーム!$CZ$17</f>
        <v>[厚生省告示192号別表第3]第2(拭き取り)_0.01μg/100c㎡</v>
      </c>
      <c r="AB195" s="564" t="str">
        <f>$CI$15&amp;"_"&amp;注文フォーム!$DA$17</f>
        <v>[厚生省告示192号別表第3]第2(拭き取り)_目的(1)をご選択ください</v>
      </c>
      <c r="AC195" s="564" t="str">
        <f>$CI$16&amp;"_"&amp;注文フォーム!$CZ$18</f>
        <v>[厚生省告示192号別表第3]第3(部材採取)_0.01㎎/kg</v>
      </c>
      <c r="AD195" s="564" t="str">
        <f>$CI$16&amp;"_"&amp;注文フォーム!$DA$18</f>
        <v>[厚生省告示192号別表第3]第3(部材採取)_目的(1)をご選択ください</v>
      </c>
      <c r="AE195" s="564" t="str">
        <f>$CI$16&amp;"_"&amp;注文フォーム!$CZ$20</f>
        <v>[厚生省告示192号別表第3]第3(部材採取)_---</v>
      </c>
      <c r="AF195" s="564" t="str">
        <f>$CI$16&amp;"_"&amp;注文フォーム!$DA$20</f>
        <v>[厚生省告示192号別表第3]第3(部材採取)_----</v>
      </c>
      <c r="AG195" s="564" t="str">
        <f>$CI$17&amp;"_"&amp;$CZ$19</f>
        <v>[JIS K 5674］塗膜くず　鉛・クロム（PCB分析不要）_Pb600/Cr300mg/kg</v>
      </c>
      <c r="AH195" s="564" t="str">
        <f>"["&amp;J67&amp;"]"&amp;$CP$11</f>
        <v>[鉛・クロム]JIS K 5674</v>
      </c>
      <c r="AI195" s="564" t="str">
        <f>"["&amp;J67&amp;"]"&amp;$CQ$11</f>
        <v>[鉛・クロム]底質調査方法</v>
      </c>
      <c r="AJ195" s="564" t="str">
        <f>"["&amp;J67&amp;"]"&amp;$CR$11</f>
        <v>[鉛・クロム]分析不要</v>
      </c>
      <c r="AK195" s="564" t="str">
        <f>"["&amp;K67&amp;"]"&amp;$CP$12</f>
        <v>[コールタール]BaPからの換算法</v>
      </c>
      <c r="AL195" s="564" t="str">
        <f>"["&amp;K67&amp;"]"&amp;$CQ$12</f>
        <v>[コールタール]作業環境測定ガイドブック法</v>
      </c>
      <c r="AM195" s="564" t="str">
        <f>"["&amp;K67&amp;"]"&amp;$CR$12</f>
        <v>[コールタール]分析不要</v>
      </c>
      <c r="AN195" s="564" t="str">
        <f>$CP$13</f>
        <v>[13号]PCB・鉛・六価クロム</v>
      </c>
      <c r="AO195" s="564" t="str">
        <f>$CQ$13</f>
        <v>[13号]7項目(※4)＋油分＋含水率</v>
      </c>
      <c r="AP195" s="564" t="str">
        <f>$CR$13</f>
        <v>[13号]その他組み合わせ(備考欄に記載ください）</v>
      </c>
      <c r="AQ195" s="564" t="str">
        <f>$CS$13</f>
        <v>[13号]分析不要</v>
      </c>
      <c r="AR195" s="564" t="str">
        <f>$CX$20&amp;"_"&amp;$CZ$20</f>
        <v>その他(備考欄に入力ください）_---</v>
      </c>
      <c r="AS195" s="564" t="str">
        <f>$AS$133</f>
        <v>拭き取り試験</v>
      </c>
      <c r="AT195" s="564" t="str">
        <f>$AT$133</f>
        <v>[報告書記載：その他]</v>
      </c>
      <c r="AU195" s="564" t="str">
        <f>$AU$133</f>
        <v>備考欄</v>
      </c>
      <c r="BE195" s="544"/>
      <c r="BK195" s="76"/>
      <c r="BM195" s="165"/>
      <c r="DB195" s="75"/>
      <c r="DC195" s="75"/>
      <c r="DD195" s="75"/>
      <c r="DE195" s="75"/>
    </row>
    <row r="196" spans="1:147" hidden="1">
      <c r="A196" s="570" t="str">
        <f>A134&amp;A165</f>
        <v/>
      </c>
      <c r="B196" s="570" t="str">
        <f t="shared" ref="B196:AF196" si="137">B134&amp;B165</f>
        <v/>
      </c>
      <c r="C196" s="558" t="str">
        <f t="shared" si="137"/>
        <v/>
      </c>
      <c r="D196" s="570" t="str">
        <f t="shared" si="137"/>
        <v/>
      </c>
      <c r="E196" s="570" t="str">
        <f t="shared" si="137"/>
        <v/>
      </c>
      <c r="F196" s="570" t="str">
        <f t="shared" si="137"/>
        <v/>
      </c>
      <c r="G196" s="570" t="str">
        <f t="shared" si="137"/>
        <v/>
      </c>
      <c r="H196" s="570" t="str">
        <f t="shared" si="137"/>
        <v/>
      </c>
      <c r="I196" s="570" t="str">
        <f t="shared" si="137"/>
        <v/>
      </c>
      <c r="J196" s="570" t="str">
        <f t="shared" si="137"/>
        <v/>
      </c>
      <c r="K196" s="570" t="str">
        <f t="shared" si="137"/>
        <v/>
      </c>
      <c r="L196" s="570" t="str">
        <f t="shared" si="137"/>
        <v/>
      </c>
      <c r="M196" s="570" t="str">
        <f t="shared" si="137"/>
        <v/>
      </c>
      <c r="N196" s="570" t="str">
        <f t="shared" si="137"/>
        <v/>
      </c>
      <c r="O196" s="570" t="str">
        <f t="shared" si="137"/>
        <v/>
      </c>
      <c r="P196" s="570" t="str">
        <f t="shared" si="137"/>
        <v/>
      </c>
      <c r="Q196" s="570" t="str">
        <f t="shared" si="137"/>
        <v/>
      </c>
      <c r="R196" s="570" t="str">
        <f t="shared" si="137"/>
        <v/>
      </c>
      <c r="S196" s="570" t="str">
        <f t="shared" si="137"/>
        <v/>
      </c>
      <c r="T196" s="570" t="str">
        <f t="shared" si="137"/>
        <v/>
      </c>
      <c r="U196" s="570" t="str">
        <f t="shared" si="137"/>
        <v/>
      </c>
      <c r="V196" s="570" t="str">
        <f t="shared" si="137"/>
        <v/>
      </c>
      <c r="W196" s="570" t="str">
        <f t="shared" si="137"/>
        <v/>
      </c>
      <c r="X196" s="570" t="str">
        <f t="shared" si="137"/>
        <v/>
      </c>
      <c r="Y196" s="570" t="str">
        <f t="shared" si="137"/>
        <v/>
      </c>
      <c r="Z196" s="570" t="str">
        <f t="shared" si="137"/>
        <v/>
      </c>
      <c r="AA196" s="570" t="str">
        <f t="shared" si="137"/>
        <v/>
      </c>
      <c r="AB196" s="570" t="str">
        <f t="shared" si="137"/>
        <v/>
      </c>
      <c r="AC196" s="570" t="str">
        <f t="shared" si="137"/>
        <v/>
      </c>
      <c r="AD196" s="570" t="str">
        <f t="shared" si="137"/>
        <v/>
      </c>
      <c r="AE196" s="570" t="str">
        <f t="shared" si="137"/>
        <v/>
      </c>
      <c r="AF196" s="570" t="str">
        <f t="shared" si="137"/>
        <v/>
      </c>
      <c r="AG196" s="570" t="str">
        <f t="shared" ref="AG196:AG225" si="138">AG134&amp;AG165</f>
        <v/>
      </c>
      <c r="AH196" s="570" t="str">
        <f t="shared" ref="AH196:AR205" si="139">AH134&amp;AH165</f>
        <v/>
      </c>
      <c r="AI196" s="570" t="str">
        <f t="shared" si="139"/>
        <v/>
      </c>
      <c r="AJ196" s="570" t="str">
        <f t="shared" si="139"/>
        <v/>
      </c>
      <c r="AK196" s="570" t="str">
        <f t="shared" si="139"/>
        <v/>
      </c>
      <c r="AL196" s="570" t="str">
        <f t="shared" ref="AL196:AM196" si="140">AL134&amp;AL165</f>
        <v/>
      </c>
      <c r="AM196" s="570" t="str">
        <f t="shared" si="140"/>
        <v/>
      </c>
      <c r="AN196" s="570" t="str">
        <f t="shared" si="139"/>
        <v/>
      </c>
      <c r="AO196" s="570" t="str">
        <f t="shared" ref="AO196:AP196" si="141">AO134&amp;AO165</f>
        <v/>
      </c>
      <c r="AP196" s="570" t="str">
        <f t="shared" si="141"/>
        <v/>
      </c>
      <c r="AQ196" s="570" t="str">
        <f t="shared" si="139"/>
        <v/>
      </c>
      <c r="AR196" s="570" t="str">
        <f t="shared" si="139"/>
        <v/>
      </c>
      <c r="AS196" s="570" t="str">
        <f t="shared" ref="AS196:AS225" si="142">AS134&amp;AS165&amp;G101</f>
        <v/>
      </c>
      <c r="AT196" s="570" t="str">
        <f t="shared" ref="AT196:AT225" si="143">AT134&amp;AT165&amp;H101</f>
        <v/>
      </c>
      <c r="AU196" s="570" t="str">
        <f t="shared" ref="AU196:AU225" si="144">AU134&amp;AU165&amp;I101</f>
        <v/>
      </c>
      <c r="BE196" s="544"/>
      <c r="BK196" s="76"/>
      <c r="BM196" s="165"/>
      <c r="CY196" s="75"/>
    </row>
    <row r="197" spans="1:147" hidden="1">
      <c r="A197" s="570" t="str">
        <f t="shared" ref="A197:AF197" si="145">A135&amp;A166</f>
        <v/>
      </c>
      <c r="B197" s="570" t="str">
        <f t="shared" si="145"/>
        <v/>
      </c>
      <c r="C197" s="558" t="str">
        <f t="shared" si="145"/>
        <v/>
      </c>
      <c r="D197" s="570" t="str">
        <f t="shared" si="145"/>
        <v/>
      </c>
      <c r="E197" s="570" t="str">
        <f t="shared" si="145"/>
        <v/>
      </c>
      <c r="F197" s="570" t="str">
        <f t="shared" si="145"/>
        <v/>
      </c>
      <c r="G197" s="570" t="str">
        <f t="shared" si="145"/>
        <v/>
      </c>
      <c r="H197" s="570" t="str">
        <f t="shared" si="145"/>
        <v/>
      </c>
      <c r="I197" s="570" t="str">
        <f t="shared" si="145"/>
        <v/>
      </c>
      <c r="J197" s="570" t="str">
        <f t="shared" si="145"/>
        <v/>
      </c>
      <c r="K197" s="570" t="str">
        <f t="shared" si="145"/>
        <v/>
      </c>
      <c r="L197" s="570" t="str">
        <f t="shared" si="145"/>
        <v/>
      </c>
      <c r="M197" s="570" t="str">
        <f t="shared" si="145"/>
        <v/>
      </c>
      <c r="N197" s="570" t="str">
        <f t="shared" si="145"/>
        <v/>
      </c>
      <c r="O197" s="570" t="str">
        <f t="shared" si="145"/>
        <v/>
      </c>
      <c r="P197" s="570" t="str">
        <f t="shared" si="145"/>
        <v/>
      </c>
      <c r="Q197" s="570" t="str">
        <f t="shared" si="145"/>
        <v/>
      </c>
      <c r="R197" s="570" t="str">
        <f t="shared" si="145"/>
        <v/>
      </c>
      <c r="S197" s="570" t="str">
        <f t="shared" si="145"/>
        <v/>
      </c>
      <c r="T197" s="570" t="str">
        <f t="shared" si="145"/>
        <v/>
      </c>
      <c r="U197" s="570" t="str">
        <f t="shared" si="145"/>
        <v/>
      </c>
      <c r="V197" s="570" t="str">
        <f t="shared" si="145"/>
        <v/>
      </c>
      <c r="W197" s="570" t="str">
        <f t="shared" si="145"/>
        <v/>
      </c>
      <c r="X197" s="570" t="str">
        <f t="shared" si="145"/>
        <v/>
      </c>
      <c r="Y197" s="570" t="str">
        <f t="shared" si="145"/>
        <v/>
      </c>
      <c r="Z197" s="570" t="str">
        <f t="shared" si="145"/>
        <v/>
      </c>
      <c r="AA197" s="570" t="str">
        <f t="shared" si="145"/>
        <v/>
      </c>
      <c r="AB197" s="570" t="str">
        <f t="shared" si="145"/>
        <v/>
      </c>
      <c r="AC197" s="570" t="str">
        <f t="shared" si="145"/>
        <v/>
      </c>
      <c r="AD197" s="570" t="str">
        <f t="shared" si="145"/>
        <v/>
      </c>
      <c r="AE197" s="570" t="str">
        <f t="shared" si="145"/>
        <v/>
      </c>
      <c r="AF197" s="570" t="str">
        <f t="shared" si="145"/>
        <v/>
      </c>
      <c r="AG197" s="570" t="str">
        <f t="shared" si="138"/>
        <v/>
      </c>
      <c r="AH197" s="570" t="str">
        <f t="shared" si="139"/>
        <v/>
      </c>
      <c r="AI197" s="570" t="str">
        <f t="shared" si="139"/>
        <v/>
      </c>
      <c r="AJ197" s="570" t="str">
        <f t="shared" si="139"/>
        <v/>
      </c>
      <c r="AK197" s="570" t="str">
        <f t="shared" si="139"/>
        <v/>
      </c>
      <c r="AL197" s="570" t="str">
        <f t="shared" ref="AL197:AM197" si="146">AL135&amp;AL166</f>
        <v/>
      </c>
      <c r="AM197" s="570" t="str">
        <f t="shared" si="146"/>
        <v/>
      </c>
      <c r="AN197" s="570" t="str">
        <f t="shared" si="139"/>
        <v/>
      </c>
      <c r="AO197" s="570" t="str">
        <f t="shared" ref="AO197:AP197" si="147">AO135&amp;AO166</f>
        <v/>
      </c>
      <c r="AP197" s="570" t="str">
        <f t="shared" si="147"/>
        <v/>
      </c>
      <c r="AQ197" s="570" t="str">
        <f t="shared" si="139"/>
        <v/>
      </c>
      <c r="AR197" s="570" t="str">
        <f t="shared" si="139"/>
        <v/>
      </c>
      <c r="AS197" s="570" t="str">
        <f t="shared" si="142"/>
        <v/>
      </c>
      <c r="AT197" s="570" t="str">
        <f t="shared" si="143"/>
        <v/>
      </c>
      <c r="AU197" s="570" t="str">
        <f t="shared" si="144"/>
        <v/>
      </c>
      <c r="BE197" s="544"/>
      <c r="BK197" s="76"/>
      <c r="BM197" s="165"/>
    </row>
    <row r="198" spans="1:147" hidden="1">
      <c r="A198" s="570" t="str">
        <f t="shared" ref="A198:AF198" si="148">A136&amp;A167</f>
        <v/>
      </c>
      <c r="B198" s="570" t="str">
        <f t="shared" si="148"/>
        <v/>
      </c>
      <c r="C198" s="558" t="str">
        <f t="shared" si="148"/>
        <v/>
      </c>
      <c r="D198" s="570" t="str">
        <f t="shared" si="148"/>
        <v/>
      </c>
      <c r="E198" s="570" t="str">
        <f t="shared" si="148"/>
        <v/>
      </c>
      <c r="F198" s="570" t="str">
        <f t="shared" si="148"/>
        <v/>
      </c>
      <c r="G198" s="570" t="str">
        <f t="shared" si="148"/>
        <v/>
      </c>
      <c r="H198" s="570" t="str">
        <f t="shared" si="148"/>
        <v/>
      </c>
      <c r="I198" s="570" t="str">
        <f t="shared" si="148"/>
        <v/>
      </c>
      <c r="J198" s="570" t="str">
        <f t="shared" si="148"/>
        <v/>
      </c>
      <c r="K198" s="570" t="str">
        <f t="shared" si="148"/>
        <v/>
      </c>
      <c r="L198" s="570" t="str">
        <f t="shared" si="148"/>
        <v/>
      </c>
      <c r="M198" s="570" t="str">
        <f t="shared" si="148"/>
        <v/>
      </c>
      <c r="N198" s="570" t="str">
        <f t="shared" si="148"/>
        <v/>
      </c>
      <c r="O198" s="570" t="str">
        <f t="shared" si="148"/>
        <v/>
      </c>
      <c r="P198" s="570" t="str">
        <f t="shared" si="148"/>
        <v/>
      </c>
      <c r="Q198" s="570" t="str">
        <f t="shared" si="148"/>
        <v/>
      </c>
      <c r="R198" s="570" t="str">
        <f t="shared" si="148"/>
        <v/>
      </c>
      <c r="S198" s="570" t="str">
        <f t="shared" si="148"/>
        <v/>
      </c>
      <c r="T198" s="570" t="str">
        <f t="shared" si="148"/>
        <v/>
      </c>
      <c r="U198" s="570" t="str">
        <f t="shared" si="148"/>
        <v/>
      </c>
      <c r="V198" s="570" t="str">
        <f t="shared" si="148"/>
        <v/>
      </c>
      <c r="W198" s="570" t="str">
        <f t="shared" si="148"/>
        <v/>
      </c>
      <c r="X198" s="570" t="str">
        <f t="shared" si="148"/>
        <v/>
      </c>
      <c r="Y198" s="570" t="str">
        <f t="shared" si="148"/>
        <v/>
      </c>
      <c r="Z198" s="570" t="str">
        <f t="shared" si="148"/>
        <v/>
      </c>
      <c r="AA198" s="570" t="str">
        <f t="shared" si="148"/>
        <v/>
      </c>
      <c r="AB198" s="570" t="str">
        <f t="shared" si="148"/>
        <v/>
      </c>
      <c r="AC198" s="570" t="str">
        <f t="shared" si="148"/>
        <v/>
      </c>
      <c r="AD198" s="570" t="str">
        <f t="shared" si="148"/>
        <v/>
      </c>
      <c r="AE198" s="570" t="str">
        <f t="shared" si="148"/>
        <v/>
      </c>
      <c r="AF198" s="570" t="str">
        <f t="shared" si="148"/>
        <v/>
      </c>
      <c r="AG198" s="570" t="str">
        <f t="shared" si="138"/>
        <v/>
      </c>
      <c r="AH198" s="570" t="str">
        <f t="shared" si="139"/>
        <v/>
      </c>
      <c r="AI198" s="570" t="str">
        <f t="shared" si="139"/>
        <v/>
      </c>
      <c r="AJ198" s="570" t="str">
        <f t="shared" si="139"/>
        <v/>
      </c>
      <c r="AK198" s="570" t="str">
        <f t="shared" si="139"/>
        <v/>
      </c>
      <c r="AL198" s="570" t="str">
        <f t="shared" ref="AL198:AM198" si="149">AL136&amp;AL167</f>
        <v/>
      </c>
      <c r="AM198" s="570" t="str">
        <f t="shared" si="149"/>
        <v/>
      </c>
      <c r="AN198" s="570" t="str">
        <f t="shared" si="139"/>
        <v/>
      </c>
      <c r="AO198" s="570" t="str">
        <f t="shared" ref="AO198:AP198" si="150">AO136&amp;AO167</f>
        <v/>
      </c>
      <c r="AP198" s="570" t="str">
        <f t="shared" si="150"/>
        <v/>
      </c>
      <c r="AQ198" s="570" t="str">
        <f t="shared" si="139"/>
        <v/>
      </c>
      <c r="AR198" s="570" t="str">
        <f t="shared" si="139"/>
        <v/>
      </c>
      <c r="AS198" s="570" t="str">
        <f t="shared" si="142"/>
        <v/>
      </c>
      <c r="AT198" s="570" t="str">
        <f t="shared" si="143"/>
        <v/>
      </c>
      <c r="AU198" s="570" t="str">
        <f t="shared" si="144"/>
        <v/>
      </c>
      <c r="BE198" s="544"/>
      <c r="BK198" s="76"/>
      <c r="BM198" s="165"/>
    </row>
    <row r="199" spans="1:147" hidden="1">
      <c r="A199" s="570" t="str">
        <f t="shared" ref="A199:AF199" si="151">A137&amp;A168</f>
        <v/>
      </c>
      <c r="B199" s="570" t="str">
        <f t="shared" si="151"/>
        <v/>
      </c>
      <c r="C199" s="558" t="str">
        <f t="shared" si="151"/>
        <v/>
      </c>
      <c r="D199" s="570" t="str">
        <f t="shared" si="151"/>
        <v/>
      </c>
      <c r="E199" s="570" t="str">
        <f t="shared" si="151"/>
        <v/>
      </c>
      <c r="F199" s="570" t="str">
        <f t="shared" si="151"/>
        <v/>
      </c>
      <c r="G199" s="570" t="str">
        <f t="shared" si="151"/>
        <v/>
      </c>
      <c r="H199" s="570" t="str">
        <f t="shared" si="151"/>
        <v/>
      </c>
      <c r="I199" s="570" t="str">
        <f t="shared" si="151"/>
        <v/>
      </c>
      <c r="J199" s="570" t="str">
        <f t="shared" si="151"/>
        <v/>
      </c>
      <c r="K199" s="570" t="str">
        <f t="shared" si="151"/>
        <v/>
      </c>
      <c r="L199" s="570" t="str">
        <f t="shared" si="151"/>
        <v/>
      </c>
      <c r="M199" s="570" t="str">
        <f t="shared" si="151"/>
        <v/>
      </c>
      <c r="N199" s="570" t="str">
        <f t="shared" si="151"/>
        <v/>
      </c>
      <c r="O199" s="570" t="str">
        <f t="shared" si="151"/>
        <v/>
      </c>
      <c r="P199" s="570" t="str">
        <f t="shared" si="151"/>
        <v/>
      </c>
      <c r="Q199" s="570" t="str">
        <f t="shared" si="151"/>
        <v/>
      </c>
      <c r="R199" s="570" t="str">
        <f t="shared" si="151"/>
        <v/>
      </c>
      <c r="S199" s="570" t="str">
        <f t="shared" si="151"/>
        <v/>
      </c>
      <c r="T199" s="570" t="str">
        <f t="shared" si="151"/>
        <v/>
      </c>
      <c r="U199" s="570" t="str">
        <f t="shared" si="151"/>
        <v/>
      </c>
      <c r="V199" s="570" t="str">
        <f t="shared" si="151"/>
        <v/>
      </c>
      <c r="W199" s="570" t="str">
        <f t="shared" si="151"/>
        <v/>
      </c>
      <c r="X199" s="570" t="str">
        <f t="shared" si="151"/>
        <v/>
      </c>
      <c r="Y199" s="570" t="str">
        <f t="shared" si="151"/>
        <v/>
      </c>
      <c r="Z199" s="570" t="str">
        <f t="shared" si="151"/>
        <v/>
      </c>
      <c r="AA199" s="570" t="str">
        <f t="shared" si="151"/>
        <v/>
      </c>
      <c r="AB199" s="570" t="str">
        <f t="shared" si="151"/>
        <v/>
      </c>
      <c r="AC199" s="570" t="str">
        <f t="shared" si="151"/>
        <v/>
      </c>
      <c r="AD199" s="570" t="str">
        <f t="shared" si="151"/>
        <v/>
      </c>
      <c r="AE199" s="570" t="str">
        <f t="shared" si="151"/>
        <v/>
      </c>
      <c r="AF199" s="570" t="str">
        <f t="shared" si="151"/>
        <v/>
      </c>
      <c r="AG199" s="570" t="str">
        <f t="shared" si="138"/>
        <v/>
      </c>
      <c r="AH199" s="570" t="str">
        <f t="shared" si="139"/>
        <v/>
      </c>
      <c r="AI199" s="570" t="str">
        <f t="shared" si="139"/>
        <v/>
      </c>
      <c r="AJ199" s="570" t="str">
        <f t="shared" si="139"/>
        <v/>
      </c>
      <c r="AK199" s="570" t="str">
        <f t="shared" si="139"/>
        <v/>
      </c>
      <c r="AL199" s="570" t="str">
        <f t="shared" ref="AL199:AM199" si="152">AL137&amp;AL168</f>
        <v/>
      </c>
      <c r="AM199" s="570" t="str">
        <f t="shared" si="152"/>
        <v/>
      </c>
      <c r="AN199" s="570" t="str">
        <f t="shared" si="139"/>
        <v/>
      </c>
      <c r="AO199" s="570" t="str">
        <f t="shared" ref="AO199:AP199" si="153">AO137&amp;AO168</f>
        <v/>
      </c>
      <c r="AP199" s="570" t="str">
        <f t="shared" si="153"/>
        <v/>
      </c>
      <c r="AQ199" s="570" t="str">
        <f t="shared" si="139"/>
        <v/>
      </c>
      <c r="AR199" s="570" t="str">
        <f t="shared" si="139"/>
        <v/>
      </c>
      <c r="AS199" s="570" t="str">
        <f t="shared" si="142"/>
        <v/>
      </c>
      <c r="AT199" s="570" t="str">
        <f t="shared" si="143"/>
        <v/>
      </c>
      <c r="AU199" s="570" t="str">
        <f t="shared" si="144"/>
        <v/>
      </c>
      <c r="BE199" s="544"/>
      <c r="BK199" s="76"/>
      <c r="BM199" s="165"/>
    </row>
    <row r="200" spans="1:147" hidden="1">
      <c r="A200" s="570" t="str">
        <f t="shared" ref="A200:AF200" si="154">A138&amp;A169</f>
        <v/>
      </c>
      <c r="B200" s="570" t="str">
        <f t="shared" si="154"/>
        <v/>
      </c>
      <c r="C200" s="558" t="str">
        <f t="shared" si="154"/>
        <v/>
      </c>
      <c r="D200" s="570" t="str">
        <f t="shared" si="154"/>
        <v/>
      </c>
      <c r="E200" s="570" t="str">
        <f t="shared" si="154"/>
        <v/>
      </c>
      <c r="F200" s="570" t="str">
        <f t="shared" si="154"/>
        <v/>
      </c>
      <c r="G200" s="570" t="str">
        <f t="shared" si="154"/>
        <v/>
      </c>
      <c r="H200" s="570" t="str">
        <f t="shared" si="154"/>
        <v/>
      </c>
      <c r="I200" s="570" t="str">
        <f t="shared" si="154"/>
        <v/>
      </c>
      <c r="J200" s="570" t="str">
        <f t="shared" si="154"/>
        <v/>
      </c>
      <c r="K200" s="570" t="str">
        <f t="shared" si="154"/>
        <v/>
      </c>
      <c r="L200" s="570" t="str">
        <f t="shared" si="154"/>
        <v/>
      </c>
      <c r="M200" s="570" t="str">
        <f t="shared" si="154"/>
        <v/>
      </c>
      <c r="N200" s="570" t="str">
        <f t="shared" si="154"/>
        <v/>
      </c>
      <c r="O200" s="570" t="str">
        <f t="shared" si="154"/>
        <v/>
      </c>
      <c r="P200" s="570" t="str">
        <f t="shared" si="154"/>
        <v/>
      </c>
      <c r="Q200" s="570" t="str">
        <f t="shared" si="154"/>
        <v/>
      </c>
      <c r="R200" s="570" t="str">
        <f t="shared" si="154"/>
        <v/>
      </c>
      <c r="S200" s="570" t="str">
        <f t="shared" si="154"/>
        <v/>
      </c>
      <c r="T200" s="570" t="str">
        <f t="shared" si="154"/>
        <v/>
      </c>
      <c r="U200" s="570" t="str">
        <f t="shared" si="154"/>
        <v/>
      </c>
      <c r="V200" s="570" t="str">
        <f t="shared" si="154"/>
        <v/>
      </c>
      <c r="W200" s="570" t="str">
        <f t="shared" si="154"/>
        <v/>
      </c>
      <c r="X200" s="570" t="str">
        <f t="shared" si="154"/>
        <v/>
      </c>
      <c r="Y200" s="570" t="str">
        <f t="shared" si="154"/>
        <v/>
      </c>
      <c r="Z200" s="570" t="str">
        <f t="shared" si="154"/>
        <v/>
      </c>
      <c r="AA200" s="570" t="str">
        <f t="shared" si="154"/>
        <v/>
      </c>
      <c r="AB200" s="570" t="str">
        <f t="shared" si="154"/>
        <v/>
      </c>
      <c r="AC200" s="570" t="str">
        <f t="shared" si="154"/>
        <v/>
      </c>
      <c r="AD200" s="570" t="str">
        <f t="shared" si="154"/>
        <v/>
      </c>
      <c r="AE200" s="570" t="str">
        <f t="shared" si="154"/>
        <v/>
      </c>
      <c r="AF200" s="570" t="str">
        <f t="shared" si="154"/>
        <v/>
      </c>
      <c r="AG200" s="570" t="str">
        <f t="shared" si="138"/>
        <v/>
      </c>
      <c r="AH200" s="570" t="str">
        <f t="shared" si="139"/>
        <v/>
      </c>
      <c r="AI200" s="570" t="str">
        <f t="shared" si="139"/>
        <v/>
      </c>
      <c r="AJ200" s="570" t="str">
        <f t="shared" si="139"/>
        <v/>
      </c>
      <c r="AK200" s="570" t="str">
        <f t="shared" si="139"/>
        <v/>
      </c>
      <c r="AL200" s="570" t="str">
        <f t="shared" ref="AL200:AM200" si="155">AL138&amp;AL169</f>
        <v/>
      </c>
      <c r="AM200" s="570" t="str">
        <f t="shared" si="155"/>
        <v/>
      </c>
      <c r="AN200" s="570" t="str">
        <f t="shared" si="139"/>
        <v/>
      </c>
      <c r="AO200" s="570" t="str">
        <f t="shared" ref="AO200:AP200" si="156">AO138&amp;AO169</f>
        <v/>
      </c>
      <c r="AP200" s="570" t="str">
        <f t="shared" si="156"/>
        <v/>
      </c>
      <c r="AQ200" s="570" t="str">
        <f t="shared" si="139"/>
        <v/>
      </c>
      <c r="AR200" s="570" t="str">
        <f t="shared" si="139"/>
        <v/>
      </c>
      <c r="AS200" s="570" t="str">
        <f t="shared" si="142"/>
        <v/>
      </c>
      <c r="AT200" s="570" t="str">
        <f t="shared" si="143"/>
        <v/>
      </c>
      <c r="AU200" s="570" t="str">
        <f t="shared" si="144"/>
        <v/>
      </c>
      <c r="BE200" s="544"/>
      <c r="BK200" s="76"/>
      <c r="BM200" s="165"/>
    </row>
    <row r="201" spans="1:147" hidden="1">
      <c r="A201" s="570" t="str">
        <f t="shared" ref="A201:AF201" si="157">A139&amp;A170</f>
        <v/>
      </c>
      <c r="B201" s="570" t="str">
        <f t="shared" si="157"/>
        <v/>
      </c>
      <c r="C201" s="558" t="str">
        <f t="shared" si="157"/>
        <v/>
      </c>
      <c r="D201" s="570" t="str">
        <f t="shared" si="157"/>
        <v/>
      </c>
      <c r="E201" s="570" t="str">
        <f t="shared" si="157"/>
        <v/>
      </c>
      <c r="F201" s="570" t="str">
        <f t="shared" si="157"/>
        <v/>
      </c>
      <c r="G201" s="570" t="str">
        <f t="shared" si="157"/>
        <v/>
      </c>
      <c r="H201" s="570" t="str">
        <f t="shared" si="157"/>
        <v/>
      </c>
      <c r="I201" s="570" t="str">
        <f t="shared" si="157"/>
        <v/>
      </c>
      <c r="J201" s="570" t="str">
        <f t="shared" si="157"/>
        <v/>
      </c>
      <c r="K201" s="570" t="str">
        <f t="shared" si="157"/>
        <v/>
      </c>
      <c r="L201" s="570" t="str">
        <f t="shared" si="157"/>
        <v/>
      </c>
      <c r="M201" s="570" t="str">
        <f t="shared" si="157"/>
        <v/>
      </c>
      <c r="N201" s="570" t="str">
        <f t="shared" si="157"/>
        <v/>
      </c>
      <c r="O201" s="570" t="str">
        <f t="shared" si="157"/>
        <v/>
      </c>
      <c r="P201" s="570" t="str">
        <f t="shared" si="157"/>
        <v/>
      </c>
      <c r="Q201" s="570" t="str">
        <f t="shared" si="157"/>
        <v/>
      </c>
      <c r="R201" s="570" t="str">
        <f t="shared" si="157"/>
        <v/>
      </c>
      <c r="S201" s="570" t="str">
        <f t="shared" si="157"/>
        <v/>
      </c>
      <c r="T201" s="570" t="str">
        <f t="shared" si="157"/>
        <v/>
      </c>
      <c r="U201" s="570" t="str">
        <f t="shared" si="157"/>
        <v/>
      </c>
      <c r="V201" s="570" t="str">
        <f t="shared" si="157"/>
        <v/>
      </c>
      <c r="W201" s="570" t="str">
        <f t="shared" si="157"/>
        <v/>
      </c>
      <c r="X201" s="570" t="str">
        <f t="shared" si="157"/>
        <v/>
      </c>
      <c r="Y201" s="570" t="str">
        <f t="shared" si="157"/>
        <v/>
      </c>
      <c r="Z201" s="570" t="str">
        <f t="shared" si="157"/>
        <v/>
      </c>
      <c r="AA201" s="570" t="str">
        <f t="shared" si="157"/>
        <v/>
      </c>
      <c r="AB201" s="570" t="str">
        <f t="shared" si="157"/>
        <v/>
      </c>
      <c r="AC201" s="570" t="str">
        <f t="shared" si="157"/>
        <v/>
      </c>
      <c r="AD201" s="570" t="str">
        <f t="shared" si="157"/>
        <v/>
      </c>
      <c r="AE201" s="570" t="str">
        <f t="shared" si="157"/>
        <v/>
      </c>
      <c r="AF201" s="570" t="str">
        <f t="shared" si="157"/>
        <v/>
      </c>
      <c r="AG201" s="570" t="str">
        <f t="shared" si="138"/>
        <v/>
      </c>
      <c r="AH201" s="570" t="str">
        <f t="shared" si="139"/>
        <v/>
      </c>
      <c r="AI201" s="570" t="str">
        <f t="shared" si="139"/>
        <v/>
      </c>
      <c r="AJ201" s="570" t="str">
        <f t="shared" si="139"/>
        <v/>
      </c>
      <c r="AK201" s="570" t="str">
        <f t="shared" si="139"/>
        <v/>
      </c>
      <c r="AL201" s="570" t="str">
        <f t="shared" ref="AL201:AM201" si="158">AL139&amp;AL170</f>
        <v/>
      </c>
      <c r="AM201" s="570" t="str">
        <f t="shared" si="158"/>
        <v/>
      </c>
      <c r="AN201" s="570" t="str">
        <f t="shared" si="139"/>
        <v/>
      </c>
      <c r="AO201" s="570" t="str">
        <f t="shared" ref="AO201:AP201" si="159">AO139&amp;AO170</f>
        <v/>
      </c>
      <c r="AP201" s="570" t="str">
        <f t="shared" si="159"/>
        <v/>
      </c>
      <c r="AQ201" s="570" t="str">
        <f t="shared" si="139"/>
        <v/>
      </c>
      <c r="AR201" s="570" t="str">
        <f t="shared" si="139"/>
        <v/>
      </c>
      <c r="AS201" s="570" t="str">
        <f t="shared" si="142"/>
        <v/>
      </c>
      <c r="AT201" s="570" t="str">
        <f t="shared" si="143"/>
        <v/>
      </c>
      <c r="AU201" s="570" t="str">
        <f t="shared" si="144"/>
        <v/>
      </c>
      <c r="BE201" s="544"/>
      <c r="BK201" s="76"/>
      <c r="BM201" s="165"/>
    </row>
    <row r="202" spans="1:147" hidden="1">
      <c r="A202" s="570" t="str">
        <f t="shared" ref="A202:AF202" si="160">A140&amp;A171</f>
        <v/>
      </c>
      <c r="B202" s="570" t="str">
        <f t="shared" si="160"/>
        <v/>
      </c>
      <c r="C202" s="558" t="str">
        <f t="shared" si="160"/>
        <v/>
      </c>
      <c r="D202" s="570" t="str">
        <f t="shared" si="160"/>
        <v/>
      </c>
      <c r="E202" s="570" t="str">
        <f t="shared" si="160"/>
        <v/>
      </c>
      <c r="F202" s="570" t="str">
        <f t="shared" si="160"/>
        <v/>
      </c>
      <c r="G202" s="570" t="str">
        <f t="shared" si="160"/>
        <v/>
      </c>
      <c r="H202" s="570" t="str">
        <f t="shared" si="160"/>
        <v/>
      </c>
      <c r="I202" s="570" t="str">
        <f t="shared" si="160"/>
        <v/>
      </c>
      <c r="J202" s="570" t="str">
        <f t="shared" si="160"/>
        <v/>
      </c>
      <c r="K202" s="570" t="str">
        <f t="shared" si="160"/>
        <v/>
      </c>
      <c r="L202" s="570" t="str">
        <f t="shared" si="160"/>
        <v/>
      </c>
      <c r="M202" s="570" t="str">
        <f t="shared" si="160"/>
        <v/>
      </c>
      <c r="N202" s="570" t="str">
        <f t="shared" si="160"/>
        <v/>
      </c>
      <c r="O202" s="570" t="str">
        <f t="shared" si="160"/>
        <v/>
      </c>
      <c r="P202" s="570" t="str">
        <f t="shared" si="160"/>
        <v/>
      </c>
      <c r="Q202" s="570" t="str">
        <f t="shared" si="160"/>
        <v/>
      </c>
      <c r="R202" s="570" t="str">
        <f t="shared" si="160"/>
        <v/>
      </c>
      <c r="S202" s="570" t="str">
        <f t="shared" si="160"/>
        <v/>
      </c>
      <c r="T202" s="570" t="str">
        <f t="shared" si="160"/>
        <v/>
      </c>
      <c r="U202" s="570" t="str">
        <f t="shared" si="160"/>
        <v/>
      </c>
      <c r="V202" s="570" t="str">
        <f t="shared" si="160"/>
        <v/>
      </c>
      <c r="W202" s="570" t="str">
        <f t="shared" si="160"/>
        <v/>
      </c>
      <c r="X202" s="570" t="str">
        <f t="shared" si="160"/>
        <v/>
      </c>
      <c r="Y202" s="570" t="str">
        <f t="shared" si="160"/>
        <v/>
      </c>
      <c r="Z202" s="570" t="str">
        <f t="shared" si="160"/>
        <v/>
      </c>
      <c r="AA202" s="570" t="str">
        <f t="shared" si="160"/>
        <v/>
      </c>
      <c r="AB202" s="570" t="str">
        <f t="shared" si="160"/>
        <v/>
      </c>
      <c r="AC202" s="570" t="str">
        <f t="shared" si="160"/>
        <v/>
      </c>
      <c r="AD202" s="570" t="str">
        <f t="shared" si="160"/>
        <v/>
      </c>
      <c r="AE202" s="570" t="str">
        <f t="shared" si="160"/>
        <v/>
      </c>
      <c r="AF202" s="570" t="str">
        <f t="shared" si="160"/>
        <v/>
      </c>
      <c r="AG202" s="570" t="str">
        <f t="shared" si="138"/>
        <v/>
      </c>
      <c r="AH202" s="570" t="str">
        <f t="shared" si="139"/>
        <v/>
      </c>
      <c r="AI202" s="570" t="str">
        <f t="shared" si="139"/>
        <v/>
      </c>
      <c r="AJ202" s="570" t="str">
        <f t="shared" si="139"/>
        <v/>
      </c>
      <c r="AK202" s="570" t="str">
        <f t="shared" si="139"/>
        <v/>
      </c>
      <c r="AL202" s="570" t="str">
        <f t="shared" ref="AL202:AM202" si="161">AL140&amp;AL171</f>
        <v/>
      </c>
      <c r="AM202" s="570" t="str">
        <f t="shared" si="161"/>
        <v/>
      </c>
      <c r="AN202" s="570" t="str">
        <f t="shared" si="139"/>
        <v/>
      </c>
      <c r="AO202" s="570" t="str">
        <f t="shared" ref="AO202:AP202" si="162">AO140&amp;AO171</f>
        <v/>
      </c>
      <c r="AP202" s="570" t="str">
        <f t="shared" si="162"/>
        <v/>
      </c>
      <c r="AQ202" s="570" t="str">
        <f t="shared" si="139"/>
        <v/>
      </c>
      <c r="AR202" s="570" t="str">
        <f t="shared" si="139"/>
        <v/>
      </c>
      <c r="AS202" s="570" t="str">
        <f t="shared" si="142"/>
        <v/>
      </c>
      <c r="AT202" s="570" t="str">
        <f t="shared" si="143"/>
        <v/>
      </c>
      <c r="AU202" s="570" t="str">
        <f t="shared" si="144"/>
        <v/>
      </c>
      <c r="BE202" s="544"/>
      <c r="BK202" s="76"/>
      <c r="BM202" s="165"/>
    </row>
    <row r="203" spans="1:147" hidden="1">
      <c r="A203" s="570" t="str">
        <f t="shared" ref="A203:AF203" si="163">A141&amp;A172</f>
        <v/>
      </c>
      <c r="B203" s="570" t="str">
        <f t="shared" si="163"/>
        <v/>
      </c>
      <c r="C203" s="558" t="str">
        <f t="shared" si="163"/>
        <v/>
      </c>
      <c r="D203" s="570" t="str">
        <f t="shared" si="163"/>
        <v/>
      </c>
      <c r="E203" s="570" t="str">
        <f t="shared" si="163"/>
        <v/>
      </c>
      <c r="F203" s="570" t="str">
        <f t="shared" si="163"/>
        <v/>
      </c>
      <c r="G203" s="570" t="str">
        <f t="shared" si="163"/>
        <v/>
      </c>
      <c r="H203" s="570" t="str">
        <f t="shared" si="163"/>
        <v/>
      </c>
      <c r="I203" s="570" t="str">
        <f t="shared" si="163"/>
        <v/>
      </c>
      <c r="J203" s="570" t="str">
        <f t="shared" si="163"/>
        <v/>
      </c>
      <c r="K203" s="570" t="str">
        <f t="shared" si="163"/>
        <v/>
      </c>
      <c r="L203" s="570" t="str">
        <f t="shared" si="163"/>
        <v/>
      </c>
      <c r="M203" s="570" t="str">
        <f t="shared" si="163"/>
        <v/>
      </c>
      <c r="N203" s="570" t="str">
        <f t="shared" si="163"/>
        <v/>
      </c>
      <c r="O203" s="570" t="str">
        <f t="shared" si="163"/>
        <v/>
      </c>
      <c r="P203" s="570" t="str">
        <f t="shared" si="163"/>
        <v/>
      </c>
      <c r="Q203" s="570" t="str">
        <f t="shared" si="163"/>
        <v/>
      </c>
      <c r="R203" s="570" t="str">
        <f t="shared" si="163"/>
        <v/>
      </c>
      <c r="S203" s="570" t="str">
        <f t="shared" si="163"/>
        <v/>
      </c>
      <c r="T203" s="570" t="str">
        <f t="shared" si="163"/>
        <v/>
      </c>
      <c r="U203" s="570" t="str">
        <f t="shared" si="163"/>
        <v/>
      </c>
      <c r="V203" s="570" t="str">
        <f t="shared" si="163"/>
        <v/>
      </c>
      <c r="W203" s="570" t="str">
        <f t="shared" si="163"/>
        <v/>
      </c>
      <c r="X203" s="570" t="str">
        <f t="shared" si="163"/>
        <v/>
      </c>
      <c r="Y203" s="570" t="str">
        <f t="shared" si="163"/>
        <v/>
      </c>
      <c r="Z203" s="570" t="str">
        <f t="shared" si="163"/>
        <v/>
      </c>
      <c r="AA203" s="570" t="str">
        <f t="shared" si="163"/>
        <v/>
      </c>
      <c r="AB203" s="570" t="str">
        <f t="shared" si="163"/>
        <v/>
      </c>
      <c r="AC203" s="570" t="str">
        <f t="shared" si="163"/>
        <v/>
      </c>
      <c r="AD203" s="570" t="str">
        <f t="shared" si="163"/>
        <v/>
      </c>
      <c r="AE203" s="570" t="str">
        <f t="shared" si="163"/>
        <v/>
      </c>
      <c r="AF203" s="570" t="str">
        <f t="shared" si="163"/>
        <v/>
      </c>
      <c r="AG203" s="570" t="str">
        <f t="shared" si="138"/>
        <v/>
      </c>
      <c r="AH203" s="570" t="str">
        <f t="shared" si="139"/>
        <v/>
      </c>
      <c r="AI203" s="570" t="str">
        <f t="shared" si="139"/>
        <v/>
      </c>
      <c r="AJ203" s="570" t="str">
        <f t="shared" si="139"/>
        <v/>
      </c>
      <c r="AK203" s="570" t="str">
        <f t="shared" si="139"/>
        <v/>
      </c>
      <c r="AL203" s="570" t="str">
        <f t="shared" ref="AL203:AM203" si="164">AL141&amp;AL172</f>
        <v/>
      </c>
      <c r="AM203" s="570" t="str">
        <f t="shared" si="164"/>
        <v/>
      </c>
      <c r="AN203" s="570" t="str">
        <f t="shared" si="139"/>
        <v/>
      </c>
      <c r="AO203" s="570" t="str">
        <f t="shared" ref="AO203:AP203" si="165">AO141&amp;AO172</f>
        <v/>
      </c>
      <c r="AP203" s="570" t="str">
        <f t="shared" si="165"/>
        <v/>
      </c>
      <c r="AQ203" s="570" t="str">
        <f t="shared" si="139"/>
        <v/>
      </c>
      <c r="AR203" s="570" t="str">
        <f t="shared" si="139"/>
        <v/>
      </c>
      <c r="AS203" s="570" t="str">
        <f t="shared" si="142"/>
        <v/>
      </c>
      <c r="AT203" s="570" t="str">
        <f t="shared" si="143"/>
        <v/>
      </c>
      <c r="AU203" s="570" t="str">
        <f t="shared" si="144"/>
        <v/>
      </c>
      <c r="BE203" s="544"/>
      <c r="BK203" s="76"/>
      <c r="BM203" s="165"/>
    </row>
    <row r="204" spans="1:147" hidden="1">
      <c r="A204" s="570" t="str">
        <f t="shared" ref="A204:AF204" si="166">A142&amp;A173</f>
        <v/>
      </c>
      <c r="B204" s="570" t="str">
        <f t="shared" si="166"/>
        <v/>
      </c>
      <c r="C204" s="558" t="str">
        <f t="shared" si="166"/>
        <v/>
      </c>
      <c r="D204" s="570" t="str">
        <f t="shared" si="166"/>
        <v/>
      </c>
      <c r="E204" s="570" t="str">
        <f t="shared" si="166"/>
        <v/>
      </c>
      <c r="F204" s="570" t="str">
        <f t="shared" si="166"/>
        <v/>
      </c>
      <c r="G204" s="570" t="str">
        <f t="shared" si="166"/>
        <v/>
      </c>
      <c r="H204" s="570" t="str">
        <f t="shared" si="166"/>
        <v/>
      </c>
      <c r="I204" s="570" t="str">
        <f t="shared" si="166"/>
        <v/>
      </c>
      <c r="J204" s="570" t="str">
        <f t="shared" si="166"/>
        <v/>
      </c>
      <c r="K204" s="570" t="str">
        <f t="shared" si="166"/>
        <v/>
      </c>
      <c r="L204" s="570" t="str">
        <f t="shared" si="166"/>
        <v/>
      </c>
      <c r="M204" s="570" t="str">
        <f t="shared" si="166"/>
        <v/>
      </c>
      <c r="N204" s="570" t="str">
        <f t="shared" si="166"/>
        <v/>
      </c>
      <c r="O204" s="570" t="str">
        <f t="shared" si="166"/>
        <v/>
      </c>
      <c r="P204" s="570" t="str">
        <f t="shared" si="166"/>
        <v/>
      </c>
      <c r="Q204" s="570" t="str">
        <f t="shared" si="166"/>
        <v/>
      </c>
      <c r="R204" s="570" t="str">
        <f t="shared" si="166"/>
        <v/>
      </c>
      <c r="S204" s="570" t="str">
        <f t="shared" si="166"/>
        <v/>
      </c>
      <c r="T204" s="570" t="str">
        <f t="shared" si="166"/>
        <v/>
      </c>
      <c r="U204" s="570" t="str">
        <f t="shared" si="166"/>
        <v/>
      </c>
      <c r="V204" s="570" t="str">
        <f t="shared" si="166"/>
        <v/>
      </c>
      <c r="W204" s="570" t="str">
        <f t="shared" si="166"/>
        <v/>
      </c>
      <c r="X204" s="570" t="str">
        <f t="shared" si="166"/>
        <v/>
      </c>
      <c r="Y204" s="570" t="str">
        <f t="shared" si="166"/>
        <v/>
      </c>
      <c r="Z204" s="570" t="str">
        <f t="shared" si="166"/>
        <v/>
      </c>
      <c r="AA204" s="570" t="str">
        <f t="shared" si="166"/>
        <v/>
      </c>
      <c r="AB204" s="570" t="str">
        <f t="shared" si="166"/>
        <v/>
      </c>
      <c r="AC204" s="570" t="str">
        <f t="shared" si="166"/>
        <v/>
      </c>
      <c r="AD204" s="570" t="str">
        <f t="shared" si="166"/>
        <v/>
      </c>
      <c r="AE204" s="570" t="str">
        <f t="shared" si="166"/>
        <v/>
      </c>
      <c r="AF204" s="570" t="str">
        <f t="shared" si="166"/>
        <v/>
      </c>
      <c r="AG204" s="570" t="str">
        <f t="shared" si="138"/>
        <v/>
      </c>
      <c r="AH204" s="570" t="str">
        <f t="shared" si="139"/>
        <v/>
      </c>
      <c r="AI204" s="570" t="str">
        <f t="shared" si="139"/>
        <v/>
      </c>
      <c r="AJ204" s="570" t="str">
        <f t="shared" si="139"/>
        <v/>
      </c>
      <c r="AK204" s="570" t="str">
        <f t="shared" si="139"/>
        <v/>
      </c>
      <c r="AL204" s="570" t="str">
        <f t="shared" ref="AL204:AM204" si="167">AL142&amp;AL173</f>
        <v/>
      </c>
      <c r="AM204" s="570" t="str">
        <f t="shared" si="167"/>
        <v/>
      </c>
      <c r="AN204" s="570" t="str">
        <f t="shared" si="139"/>
        <v/>
      </c>
      <c r="AO204" s="570" t="str">
        <f t="shared" ref="AO204:AP204" si="168">AO142&amp;AO173</f>
        <v/>
      </c>
      <c r="AP204" s="570" t="str">
        <f t="shared" si="168"/>
        <v/>
      </c>
      <c r="AQ204" s="570" t="str">
        <f t="shared" si="139"/>
        <v/>
      </c>
      <c r="AR204" s="570" t="str">
        <f t="shared" si="139"/>
        <v/>
      </c>
      <c r="AS204" s="570" t="str">
        <f t="shared" si="142"/>
        <v/>
      </c>
      <c r="AT204" s="570" t="str">
        <f t="shared" si="143"/>
        <v/>
      </c>
      <c r="AU204" s="570" t="str">
        <f t="shared" si="144"/>
        <v/>
      </c>
      <c r="BE204" s="544"/>
      <c r="BK204" s="76"/>
      <c r="BM204" s="165"/>
    </row>
    <row r="205" spans="1:147" hidden="1">
      <c r="A205" s="570" t="str">
        <f t="shared" ref="A205:AF205" si="169">A143&amp;A174</f>
        <v/>
      </c>
      <c r="B205" s="570" t="str">
        <f t="shared" si="169"/>
        <v/>
      </c>
      <c r="C205" s="558" t="str">
        <f t="shared" si="169"/>
        <v/>
      </c>
      <c r="D205" s="570" t="str">
        <f t="shared" si="169"/>
        <v/>
      </c>
      <c r="E205" s="570" t="str">
        <f t="shared" si="169"/>
        <v/>
      </c>
      <c r="F205" s="570" t="str">
        <f t="shared" si="169"/>
        <v/>
      </c>
      <c r="G205" s="570" t="str">
        <f t="shared" si="169"/>
        <v/>
      </c>
      <c r="H205" s="570" t="str">
        <f t="shared" si="169"/>
        <v/>
      </c>
      <c r="I205" s="570" t="str">
        <f t="shared" si="169"/>
        <v/>
      </c>
      <c r="J205" s="570" t="str">
        <f t="shared" si="169"/>
        <v/>
      </c>
      <c r="K205" s="570" t="str">
        <f t="shared" si="169"/>
        <v/>
      </c>
      <c r="L205" s="570" t="str">
        <f t="shared" si="169"/>
        <v/>
      </c>
      <c r="M205" s="570" t="str">
        <f t="shared" si="169"/>
        <v/>
      </c>
      <c r="N205" s="570" t="str">
        <f t="shared" si="169"/>
        <v/>
      </c>
      <c r="O205" s="570" t="str">
        <f t="shared" si="169"/>
        <v/>
      </c>
      <c r="P205" s="570" t="str">
        <f t="shared" si="169"/>
        <v/>
      </c>
      <c r="Q205" s="570" t="str">
        <f t="shared" si="169"/>
        <v/>
      </c>
      <c r="R205" s="570" t="str">
        <f t="shared" si="169"/>
        <v/>
      </c>
      <c r="S205" s="570" t="str">
        <f t="shared" si="169"/>
        <v/>
      </c>
      <c r="T205" s="570" t="str">
        <f t="shared" si="169"/>
        <v/>
      </c>
      <c r="U205" s="570" t="str">
        <f t="shared" si="169"/>
        <v/>
      </c>
      <c r="V205" s="570" t="str">
        <f t="shared" si="169"/>
        <v/>
      </c>
      <c r="W205" s="570" t="str">
        <f t="shared" si="169"/>
        <v/>
      </c>
      <c r="X205" s="570" t="str">
        <f t="shared" si="169"/>
        <v/>
      </c>
      <c r="Y205" s="570" t="str">
        <f t="shared" si="169"/>
        <v/>
      </c>
      <c r="Z205" s="570" t="str">
        <f t="shared" si="169"/>
        <v/>
      </c>
      <c r="AA205" s="570" t="str">
        <f t="shared" si="169"/>
        <v/>
      </c>
      <c r="AB205" s="570" t="str">
        <f t="shared" si="169"/>
        <v/>
      </c>
      <c r="AC205" s="570" t="str">
        <f t="shared" si="169"/>
        <v/>
      </c>
      <c r="AD205" s="570" t="str">
        <f t="shared" si="169"/>
        <v/>
      </c>
      <c r="AE205" s="570" t="str">
        <f t="shared" si="169"/>
        <v/>
      </c>
      <c r="AF205" s="570" t="str">
        <f t="shared" si="169"/>
        <v/>
      </c>
      <c r="AG205" s="570" t="str">
        <f t="shared" si="138"/>
        <v/>
      </c>
      <c r="AH205" s="570" t="str">
        <f t="shared" si="139"/>
        <v/>
      </c>
      <c r="AI205" s="570" t="str">
        <f t="shared" si="139"/>
        <v/>
      </c>
      <c r="AJ205" s="570" t="str">
        <f t="shared" si="139"/>
        <v/>
      </c>
      <c r="AK205" s="570" t="str">
        <f t="shared" si="139"/>
        <v/>
      </c>
      <c r="AL205" s="570" t="str">
        <f t="shared" ref="AL205:AM205" si="170">AL143&amp;AL174</f>
        <v/>
      </c>
      <c r="AM205" s="570" t="str">
        <f t="shared" si="170"/>
        <v/>
      </c>
      <c r="AN205" s="570" t="str">
        <f t="shared" si="139"/>
        <v/>
      </c>
      <c r="AO205" s="570" t="str">
        <f t="shared" ref="AO205:AP205" si="171">AO143&amp;AO174</f>
        <v/>
      </c>
      <c r="AP205" s="570" t="str">
        <f t="shared" si="171"/>
        <v/>
      </c>
      <c r="AQ205" s="570" t="str">
        <f t="shared" si="139"/>
        <v/>
      </c>
      <c r="AR205" s="570" t="str">
        <f t="shared" si="139"/>
        <v/>
      </c>
      <c r="AS205" s="570" t="str">
        <f t="shared" si="142"/>
        <v/>
      </c>
      <c r="AT205" s="570" t="str">
        <f t="shared" si="143"/>
        <v/>
      </c>
      <c r="AU205" s="570" t="str">
        <f t="shared" si="144"/>
        <v/>
      </c>
      <c r="BE205" s="544"/>
      <c r="BK205" s="76"/>
      <c r="BM205" s="165"/>
    </row>
    <row r="206" spans="1:147" hidden="1">
      <c r="A206" s="570" t="str">
        <f t="shared" ref="A206:AF206" si="172">A144&amp;A175</f>
        <v/>
      </c>
      <c r="B206" s="570" t="str">
        <f t="shared" si="172"/>
        <v/>
      </c>
      <c r="C206" s="558" t="str">
        <f t="shared" si="172"/>
        <v/>
      </c>
      <c r="D206" s="570" t="str">
        <f t="shared" si="172"/>
        <v/>
      </c>
      <c r="E206" s="570" t="str">
        <f t="shared" si="172"/>
        <v/>
      </c>
      <c r="F206" s="570" t="str">
        <f t="shared" si="172"/>
        <v/>
      </c>
      <c r="G206" s="570" t="str">
        <f t="shared" si="172"/>
        <v/>
      </c>
      <c r="H206" s="570" t="str">
        <f t="shared" si="172"/>
        <v/>
      </c>
      <c r="I206" s="570" t="str">
        <f t="shared" si="172"/>
        <v/>
      </c>
      <c r="J206" s="570" t="str">
        <f t="shared" si="172"/>
        <v/>
      </c>
      <c r="K206" s="570" t="str">
        <f t="shared" si="172"/>
        <v/>
      </c>
      <c r="L206" s="570" t="str">
        <f t="shared" si="172"/>
        <v/>
      </c>
      <c r="M206" s="570" t="str">
        <f t="shared" si="172"/>
        <v/>
      </c>
      <c r="N206" s="570" t="str">
        <f t="shared" si="172"/>
        <v/>
      </c>
      <c r="O206" s="570" t="str">
        <f t="shared" si="172"/>
        <v/>
      </c>
      <c r="P206" s="570" t="str">
        <f t="shared" si="172"/>
        <v/>
      </c>
      <c r="Q206" s="570" t="str">
        <f t="shared" si="172"/>
        <v/>
      </c>
      <c r="R206" s="570" t="str">
        <f t="shared" si="172"/>
        <v/>
      </c>
      <c r="S206" s="570" t="str">
        <f t="shared" si="172"/>
        <v/>
      </c>
      <c r="T206" s="570" t="str">
        <f t="shared" si="172"/>
        <v/>
      </c>
      <c r="U206" s="570" t="str">
        <f t="shared" si="172"/>
        <v/>
      </c>
      <c r="V206" s="570" t="str">
        <f t="shared" si="172"/>
        <v/>
      </c>
      <c r="W206" s="570" t="str">
        <f t="shared" si="172"/>
        <v/>
      </c>
      <c r="X206" s="570" t="str">
        <f t="shared" si="172"/>
        <v/>
      </c>
      <c r="Y206" s="570" t="str">
        <f t="shared" si="172"/>
        <v/>
      </c>
      <c r="Z206" s="570" t="str">
        <f t="shared" si="172"/>
        <v/>
      </c>
      <c r="AA206" s="570" t="str">
        <f t="shared" si="172"/>
        <v/>
      </c>
      <c r="AB206" s="570" t="str">
        <f t="shared" si="172"/>
        <v/>
      </c>
      <c r="AC206" s="570" t="str">
        <f t="shared" si="172"/>
        <v/>
      </c>
      <c r="AD206" s="570" t="str">
        <f t="shared" si="172"/>
        <v/>
      </c>
      <c r="AE206" s="570" t="str">
        <f t="shared" si="172"/>
        <v/>
      </c>
      <c r="AF206" s="570" t="str">
        <f t="shared" si="172"/>
        <v/>
      </c>
      <c r="AG206" s="570" t="str">
        <f t="shared" si="138"/>
        <v/>
      </c>
      <c r="AH206" s="570" t="str">
        <f t="shared" ref="AH206:AR215" si="173">AH144&amp;AH175</f>
        <v/>
      </c>
      <c r="AI206" s="570" t="str">
        <f t="shared" si="173"/>
        <v/>
      </c>
      <c r="AJ206" s="570" t="str">
        <f t="shared" si="173"/>
        <v/>
      </c>
      <c r="AK206" s="570" t="str">
        <f t="shared" si="173"/>
        <v/>
      </c>
      <c r="AL206" s="570" t="str">
        <f t="shared" ref="AL206:AM206" si="174">AL144&amp;AL175</f>
        <v/>
      </c>
      <c r="AM206" s="570" t="str">
        <f t="shared" si="174"/>
        <v/>
      </c>
      <c r="AN206" s="570" t="str">
        <f t="shared" si="173"/>
        <v/>
      </c>
      <c r="AO206" s="570" t="str">
        <f t="shared" ref="AO206:AP206" si="175">AO144&amp;AO175</f>
        <v/>
      </c>
      <c r="AP206" s="570" t="str">
        <f t="shared" si="175"/>
        <v/>
      </c>
      <c r="AQ206" s="570" t="str">
        <f t="shared" si="173"/>
        <v/>
      </c>
      <c r="AR206" s="570" t="str">
        <f t="shared" si="173"/>
        <v/>
      </c>
      <c r="AS206" s="570" t="str">
        <f t="shared" si="142"/>
        <v/>
      </c>
      <c r="AT206" s="570" t="str">
        <f t="shared" si="143"/>
        <v/>
      </c>
      <c r="AU206" s="570" t="str">
        <f t="shared" si="144"/>
        <v/>
      </c>
      <c r="BE206" s="544"/>
      <c r="BK206" s="76"/>
      <c r="BM206" s="165"/>
    </row>
    <row r="207" spans="1:147" hidden="1">
      <c r="A207" s="570" t="str">
        <f t="shared" ref="A207:AF207" si="176">A145&amp;A176</f>
        <v/>
      </c>
      <c r="B207" s="570" t="str">
        <f t="shared" si="176"/>
        <v/>
      </c>
      <c r="C207" s="558" t="str">
        <f t="shared" si="176"/>
        <v/>
      </c>
      <c r="D207" s="570" t="str">
        <f t="shared" si="176"/>
        <v/>
      </c>
      <c r="E207" s="570" t="str">
        <f t="shared" si="176"/>
        <v/>
      </c>
      <c r="F207" s="570" t="str">
        <f t="shared" si="176"/>
        <v/>
      </c>
      <c r="G207" s="570" t="str">
        <f t="shared" si="176"/>
        <v/>
      </c>
      <c r="H207" s="570" t="str">
        <f t="shared" si="176"/>
        <v/>
      </c>
      <c r="I207" s="570" t="str">
        <f t="shared" si="176"/>
        <v/>
      </c>
      <c r="J207" s="570" t="str">
        <f t="shared" si="176"/>
        <v/>
      </c>
      <c r="K207" s="570" t="str">
        <f t="shared" si="176"/>
        <v/>
      </c>
      <c r="L207" s="570" t="str">
        <f t="shared" si="176"/>
        <v/>
      </c>
      <c r="M207" s="570" t="str">
        <f t="shared" si="176"/>
        <v/>
      </c>
      <c r="N207" s="570" t="str">
        <f t="shared" si="176"/>
        <v/>
      </c>
      <c r="O207" s="570" t="str">
        <f t="shared" si="176"/>
        <v/>
      </c>
      <c r="P207" s="570" t="str">
        <f t="shared" si="176"/>
        <v/>
      </c>
      <c r="Q207" s="570" t="str">
        <f t="shared" si="176"/>
        <v/>
      </c>
      <c r="R207" s="570" t="str">
        <f t="shared" si="176"/>
        <v/>
      </c>
      <c r="S207" s="570" t="str">
        <f t="shared" si="176"/>
        <v/>
      </c>
      <c r="T207" s="570" t="str">
        <f t="shared" si="176"/>
        <v/>
      </c>
      <c r="U207" s="570" t="str">
        <f t="shared" si="176"/>
        <v/>
      </c>
      <c r="V207" s="570" t="str">
        <f t="shared" si="176"/>
        <v/>
      </c>
      <c r="W207" s="570" t="str">
        <f t="shared" si="176"/>
        <v/>
      </c>
      <c r="X207" s="570" t="str">
        <f t="shared" si="176"/>
        <v/>
      </c>
      <c r="Y207" s="570" t="str">
        <f t="shared" si="176"/>
        <v/>
      </c>
      <c r="Z207" s="570" t="str">
        <f t="shared" si="176"/>
        <v/>
      </c>
      <c r="AA207" s="570" t="str">
        <f t="shared" si="176"/>
        <v/>
      </c>
      <c r="AB207" s="570" t="str">
        <f t="shared" si="176"/>
        <v/>
      </c>
      <c r="AC207" s="570" t="str">
        <f t="shared" si="176"/>
        <v/>
      </c>
      <c r="AD207" s="570" t="str">
        <f t="shared" si="176"/>
        <v/>
      </c>
      <c r="AE207" s="570" t="str">
        <f t="shared" si="176"/>
        <v/>
      </c>
      <c r="AF207" s="570" t="str">
        <f t="shared" si="176"/>
        <v/>
      </c>
      <c r="AG207" s="570" t="str">
        <f t="shared" si="138"/>
        <v/>
      </c>
      <c r="AH207" s="570" t="str">
        <f t="shared" si="173"/>
        <v/>
      </c>
      <c r="AI207" s="570" t="str">
        <f t="shared" si="173"/>
        <v/>
      </c>
      <c r="AJ207" s="570" t="str">
        <f t="shared" si="173"/>
        <v/>
      </c>
      <c r="AK207" s="570" t="str">
        <f t="shared" si="173"/>
        <v/>
      </c>
      <c r="AL207" s="570" t="str">
        <f t="shared" ref="AL207:AM207" si="177">AL145&amp;AL176</f>
        <v/>
      </c>
      <c r="AM207" s="570" t="str">
        <f t="shared" si="177"/>
        <v/>
      </c>
      <c r="AN207" s="570" t="str">
        <f t="shared" si="173"/>
        <v/>
      </c>
      <c r="AO207" s="570" t="str">
        <f t="shared" ref="AO207:AP207" si="178">AO145&amp;AO176</f>
        <v/>
      </c>
      <c r="AP207" s="570" t="str">
        <f t="shared" si="178"/>
        <v/>
      </c>
      <c r="AQ207" s="570" t="str">
        <f t="shared" si="173"/>
        <v/>
      </c>
      <c r="AR207" s="570" t="str">
        <f t="shared" si="173"/>
        <v/>
      </c>
      <c r="AS207" s="570" t="str">
        <f t="shared" si="142"/>
        <v/>
      </c>
      <c r="AT207" s="570" t="str">
        <f t="shared" si="143"/>
        <v/>
      </c>
      <c r="AU207" s="570" t="str">
        <f t="shared" si="144"/>
        <v/>
      </c>
      <c r="BE207" s="544"/>
      <c r="BK207" s="76"/>
      <c r="BM207" s="165"/>
      <c r="DG207" s="75"/>
    </row>
    <row r="208" spans="1:147" hidden="1">
      <c r="A208" s="570" t="str">
        <f t="shared" ref="A208:AF208" si="179">A146&amp;A177</f>
        <v/>
      </c>
      <c r="B208" s="570" t="str">
        <f t="shared" si="179"/>
        <v/>
      </c>
      <c r="C208" s="558" t="str">
        <f t="shared" si="179"/>
        <v/>
      </c>
      <c r="D208" s="570" t="str">
        <f t="shared" si="179"/>
        <v/>
      </c>
      <c r="E208" s="570" t="str">
        <f t="shared" si="179"/>
        <v/>
      </c>
      <c r="F208" s="570" t="str">
        <f t="shared" si="179"/>
        <v/>
      </c>
      <c r="G208" s="570" t="str">
        <f t="shared" si="179"/>
        <v/>
      </c>
      <c r="H208" s="570" t="str">
        <f t="shared" si="179"/>
        <v/>
      </c>
      <c r="I208" s="570" t="str">
        <f t="shared" si="179"/>
        <v/>
      </c>
      <c r="J208" s="570" t="str">
        <f t="shared" si="179"/>
        <v/>
      </c>
      <c r="K208" s="570" t="str">
        <f t="shared" si="179"/>
        <v/>
      </c>
      <c r="L208" s="570" t="str">
        <f t="shared" si="179"/>
        <v/>
      </c>
      <c r="M208" s="570" t="str">
        <f t="shared" si="179"/>
        <v/>
      </c>
      <c r="N208" s="570" t="str">
        <f t="shared" si="179"/>
        <v/>
      </c>
      <c r="O208" s="570" t="str">
        <f t="shared" si="179"/>
        <v/>
      </c>
      <c r="P208" s="570" t="str">
        <f t="shared" si="179"/>
        <v/>
      </c>
      <c r="Q208" s="570" t="str">
        <f t="shared" si="179"/>
        <v/>
      </c>
      <c r="R208" s="570" t="str">
        <f t="shared" si="179"/>
        <v/>
      </c>
      <c r="S208" s="570" t="str">
        <f t="shared" si="179"/>
        <v/>
      </c>
      <c r="T208" s="570" t="str">
        <f t="shared" si="179"/>
        <v/>
      </c>
      <c r="U208" s="570" t="str">
        <f t="shared" si="179"/>
        <v/>
      </c>
      <c r="V208" s="570" t="str">
        <f t="shared" si="179"/>
        <v/>
      </c>
      <c r="W208" s="570" t="str">
        <f t="shared" si="179"/>
        <v/>
      </c>
      <c r="X208" s="570" t="str">
        <f t="shared" si="179"/>
        <v/>
      </c>
      <c r="Y208" s="570" t="str">
        <f t="shared" si="179"/>
        <v/>
      </c>
      <c r="Z208" s="570" t="str">
        <f t="shared" si="179"/>
        <v/>
      </c>
      <c r="AA208" s="570" t="str">
        <f t="shared" si="179"/>
        <v/>
      </c>
      <c r="AB208" s="570" t="str">
        <f t="shared" si="179"/>
        <v/>
      </c>
      <c r="AC208" s="570" t="str">
        <f t="shared" si="179"/>
        <v/>
      </c>
      <c r="AD208" s="570" t="str">
        <f t="shared" si="179"/>
        <v/>
      </c>
      <c r="AE208" s="570" t="str">
        <f t="shared" si="179"/>
        <v/>
      </c>
      <c r="AF208" s="570" t="str">
        <f t="shared" si="179"/>
        <v/>
      </c>
      <c r="AG208" s="570" t="str">
        <f t="shared" si="138"/>
        <v/>
      </c>
      <c r="AH208" s="570" t="str">
        <f t="shared" si="173"/>
        <v/>
      </c>
      <c r="AI208" s="570" t="str">
        <f t="shared" si="173"/>
        <v/>
      </c>
      <c r="AJ208" s="570" t="str">
        <f t="shared" si="173"/>
        <v/>
      </c>
      <c r="AK208" s="570" t="str">
        <f t="shared" si="173"/>
        <v/>
      </c>
      <c r="AL208" s="570" t="str">
        <f t="shared" ref="AL208:AM208" si="180">AL146&amp;AL177</f>
        <v/>
      </c>
      <c r="AM208" s="570" t="str">
        <f t="shared" si="180"/>
        <v/>
      </c>
      <c r="AN208" s="570" t="str">
        <f t="shared" si="173"/>
        <v/>
      </c>
      <c r="AO208" s="570" t="str">
        <f t="shared" ref="AO208:AP208" si="181">AO146&amp;AO177</f>
        <v/>
      </c>
      <c r="AP208" s="570" t="str">
        <f t="shared" si="181"/>
        <v/>
      </c>
      <c r="AQ208" s="570" t="str">
        <f t="shared" si="173"/>
        <v/>
      </c>
      <c r="AR208" s="570" t="str">
        <f t="shared" si="173"/>
        <v/>
      </c>
      <c r="AS208" s="570" t="str">
        <f t="shared" si="142"/>
        <v/>
      </c>
      <c r="AT208" s="570" t="str">
        <f t="shared" si="143"/>
        <v/>
      </c>
      <c r="AU208" s="570" t="str">
        <f t="shared" si="144"/>
        <v/>
      </c>
      <c r="BE208" s="544"/>
      <c r="BK208" s="76"/>
      <c r="BM208" s="165"/>
      <c r="CE208" s="75"/>
      <c r="CF208" s="75"/>
      <c r="CH208" s="75"/>
      <c r="CN208" s="75"/>
      <c r="CO208" s="75"/>
      <c r="CP208" s="75"/>
      <c r="CQ208" s="75"/>
      <c r="CR208" s="75"/>
      <c r="CS208" s="75"/>
      <c r="CT208" s="75"/>
      <c r="CU208" s="75"/>
      <c r="CV208" s="75"/>
      <c r="CW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row>
    <row r="209" spans="1:147" hidden="1">
      <c r="A209" s="570" t="str">
        <f t="shared" ref="A209:AF209" si="182">A147&amp;A178</f>
        <v/>
      </c>
      <c r="B209" s="570" t="str">
        <f t="shared" si="182"/>
        <v/>
      </c>
      <c r="C209" s="558" t="str">
        <f t="shared" si="182"/>
        <v/>
      </c>
      <c r="D209" s="570" t="str">
        <f t="shared" si="182"/>
        <v/>
      </c>
      <c r="E209" s="570" t="str">
        <f t="shared" si="182"/>
        <v/>
      </c>
      <c r="F209" s="570" t="str">
        <f t="shared" si="182"/>
        <v/>
      </c>
      <c r="G209" s="570" t="str">
        <f t="shared" si="182"/>
        <v/>
      </c>
      <c r="H209" s="570" t="str">
        <f t="shared" si="182"/>
        <v/>
      </c>
      <c r="I209" s="570" t="str">
        <f t="shared" si="182"/>
        <v/>
      </c>
      <c r="J209" s="570" t="str">
        <f t="shared" si="182"/>
        <v/>
      </c>
      <c r="K209" s="570" t="str">
        <f t="shared" si="182"/>
        <v/>
      </c>
      <c r="L209" s="570" t="str">
        <f t="shared" si="182"/>
        <v/>
      </c>
      <c r="M209" s="570" t="str">
        <f t="shared" si="182"/>
        <v/>
      </c>
      <c r="N209" s="570" t="str">
        <f t="shared" si="182"/>
        <v/>
      </c>
      <c r="O209" s="570" t="str">
        <f t="shared" si="182"/>
        <v/>
      </c>
      <c r="P209" s="570" t="str">
        <f t="shared" si="182"/>
        <v/>
      </c>
      <c r="Q209" s="570" t="str">
        <f t="shared" si="182"/>
        <v/>
      </c>
      <c r="R209" s="570" t="str">
        <f t="shared" si="182"/>
        <v/>
      </c>
      <c r="S209" s="570" t="str">
        <f t="shared" si="182"/>
        <v/>
      </c>
      <c r="T209" s="570" t="str">
        <f t="shared" si="182"/>
        <v/>
      </c>
      <c r="U209" s="570" t="str">
        <f t="shared" si="182"/>
        <v/>
      </c>
      <c r="V209" s="570" t="str">
        <f t="shared" si="182"/>
        <v/>
      </c>
      <c r="W209" s="570" t="str">
        <f t="shared" si="182"/>
        <v/>
      </c>
      <c r="X209" s="570" t="str">
        <f t="shared" si="182"/>
        <v/>
      </c>
      <c r="Y209" s="570" t="str">
        <f t="shared" si="182"/>
        <v/>
      </c>
      <c r="Z209" s="570" t="str">
        <f t="shared" si="182"/>
        <v/>
      </c>
      <c r="AA209" s="570" t="str">
        <f t="shared" si="182"/>
        <v/>
      </c>
      <c r="AB209" s="570" t="str">
        <f t="shared" si="182"/>
        <v/>
      </c>
      <c r="AC209" s="570" t="str">
        <f t="shared" si="182"/>
        <v/>
      </c>
      <c r="AD209" s="570" t="str">
        <f t="shared" si="182"/>
        <v/>
      </c>
      <c r="AE209" s="570" t="str">
        <f t="shared" si="182"/>
        <v/>
      </c>
      <c r="AF209" s="570" t="str">
        <f t="shared" si="182"/>
        <v/>
      </c>
      <c r="AG209" s="570" t="str">
        <f t="shared" si="138"/>
        <v/>
      </c>
      <c r="AH209" s="570" t="str">
        <f t="shared" si="173"/>
        <v/>
      </c>
      <c r="AI209" s="570" t="str">
        <f t="shared" si="173"/>
        <v/>
      </c>
      <c r="AJ209" s="570" t="str">
        <f t="shared" si="173"/>
        <v/>
      </c>
      <c r="AK209" s="570" t="str">
        <f t="shared" si="173"/>
        <v/>
      </c>
      <c r="AL209" s="570" t="str">
        <f t="shared" ref="AL209:AM209" si="183">AL147&amp;AL178</f>
        <v/>
      </c>
      <c r="AM209" s="570" t="str">
        <f t="shared" si="183"/>
        <v/>
      </c>
      <c r="AN209" s="570" t="str">
        <f t="shared" si="173"/>
        <v/>
      </c>
      <c r="AO209" s="570" t="str">
        <f t="shared" ref="AO209:AP209" si="184">AO147&amp;AO178</f>
        <v/>
      </c>
      <c r="AP209" s="570" t="str">
        <f t="shared" si="184"/>
        <v/>
      </c>
      <c r="AQ209" s="570" t="str">
        <f t="shared" si="173"/>
        <v/>
      </c>
      <c r="AR209" s="570" t="str">
        <f t="shared" si="173"/>
        <v/>
      </c>
      <c r="AS209" s="570" t="str">
        <f t="shared" si="142"/>
        <v/>
      </c>
      <c r="AT209" s="570" t="str">
        <f t="shared" si="143"/>
        <v/>
      </c>
      <c r="AU209" s="570" t="str">
        <f t="shared" si="144"/>
        <v/>
      </c>
      <c r="BE209" s="544"/>
      <c r="BK209" s="76"/>
      <c r="BM209" s="165"/>
      <c r="CI209" s="75"/>
      <c r="CJ209" s="75"/>
      <c r="CK209" s="75"/>
      <c r="CL209" s="75"/>
      <c r="CM209" s="75"/>
      <c r="CX209" s="75"/>
      <c r="DH209" s="75"/>
      <c r="DI209" s="75"/>
      <c r="DJ209" s="75"/>
    </row>
    <row r="210" spans="1:147" s="75" customFormat="1" hidden="1">
      <c r="A210" s="570" t="str">
        <f t="shared" ref="A210:AF210" si="185">A148&amp;A179</f>
        <v/>
      </c>
      <c r="B210" s="570" t="str">
        <f t="shared" si="185"/>
        <v/>
      </c>
      <c r="C210" s="558" t="str">
        <f t="shared" si="185"/>
        <v/>
      </c>
      <c r="D210" s="570" t="str">
        <f t="shared" si="185"/>
        <v/>
      </c>
      <c r="E210" s="570" t="str">
        <f t="shared" si="185"/>
        <v/>
      </c>
      <c r="F210" s="570" t="str">
        <f t="shared" si="185"/>
        <v/>
      </c>
      <c r="G210" s="570" t="str">
        <f t="shared" si="185"/>
        <v/>
      </c>
      <c r="H210" s="570" t="str">
        <f t="shared" si="185"/>
        <v/>
      </c>
      <c r="I210" s="570" t="str">
        <f t="shared" si="185"/>
        <v/>
      </c>
      <c r="J210" s="570" t="str">
        <f t="shared" si="185"/>
        <v/>
      </c>
      <c r="K210" s="570" t="str">
        <f t="shared" si="185"/>
        <v/>
      </c>
      <c r="L210" s="570" t="str">
        <f t="shared" si="185"/>
        <v/>
      </c>
      <c r="M210" s="570" t="str">
        <f t="shared" si="185"/>
        <v/>
      </c>
      <c r="N210" s="570" t="str">
        <f t="shared" si="185"/>
        <v/>
      </c>
      <c r="O210" s="570" t="str">
        <f t="shared" si="185"/>
        <v/>
      </c>
      <c r="P210" s="570" t="str">
        <f t="shared" si="185"/>
        <v/>
      </c>
      <c r="Q210" s="570" t="str">
        <f t="shared" si="185"/>
        <v/>
      </c>
      <c r="R210" s="570" t="str">
        <f t="shared" si="185"/>
        <v/>
      </c>
      <c r="S210" s="570" t="str">
        <f t="shared" si="185"/>
        <v/>
      </c>
      <c r="T210" s="570" t="str">
        <f t="shared" si="185"/>
        <v/>
      </c>
      <c r="U210" s="570" t="str">
        <f t="shared" si="185"/>
        <v/>
      </c>
      <c r="V210" s="570" t="str">
        <f t="shared" si="185"/>
        <v/>
      </c>
      <c r="W210" s="570" t="str">
        <f t="shared" si="185"/>
        <v/>
      </c>
      <c r="X210" s="570" t="str">
        <f t="shared" si="185"/>
        <v/>
      </c>
      <c r="Y210" s="570" t="str">
        <f t="shared" si="185"/>
        <v/>
      </c>
      <c r="Z210" s="570" t="str">
        <f t="shared" si="185"/>
        <v/>
      </c>
      <c r="AA210" s="570" t="str">
        <f t="shared" si="185"/>
        <v/>
      </c>
      <c r="AB210" s="570" t="str">
        <f t="shared" si="185"/>
        <v/>
      </c>
      <c r="AC210" s="570" t="str">
        <f t="shared" si="185"/>
        <v/>
      </c>
      <c r="AD210" s="570" t="str">
        <f t="shared" si="185"/>
        <v/>
      </c>
      <c r="AE210" s="570" t="str">
        <f t="shared" si="185"/>
        <v/>
      </c>
      <c r="AF210" s="570" t="str">
        <f t="shared" si="185"/>
        <v/>
      </c>
      <c r="AG210" s="570" t="str">
        <f t="shared" si="138"/>
        <v/>
      </c>
      <c r="AH210" s="570" t="str">
        <f t="shared" si="173"/>
        <v/>
      </c>
      <c r="AI210" s="570" t="str">
        <f t="shared" si="173"/>
        <v/>
      </c>
      <c r="AJ210" s="570" t="str">
        <f t="shared" si="173"/>
        <v/>
      </c>
      <c r="AK210" s="570" t="str">
        <f t="shared" si="173"/>
        <v/>
      </c>
      <c r="AL210" s="570" t="str">
        <f t="shared" ref="AL210:AM210" si="186">AL148&amp;AL179</f>
        <v/>
      </c>
      <c r="AM210" s="570" t="str">
        <f t="shared" si="186"/>
        <v/>
      </c>
      <c r="AN210" s="570" t="str">
        <f t="shared" si="173"/>
        <v/>
      </c>
      <c r="AO210" s="570" t="str">
        <f t="shared" ref="AO210:AP210" si="187">AO148&amp;AO179</f>
        <v/>
      </c>
      <c r="AP210" s="570" t="str">
        <f t="shared" si="187"/>
        <v/>
      </c>
      <c r="AQ210" s="570" t="str">
        <f t="shared" si="173"/>
        <v/>
      </c>
      <c r="AR210" s="570" t="str">
        <f t="shared" si="173"/>
        <v/>
      </c>
      <c r="AS210" s="570" t="str">
        <f t="shared" si="142"/>
        <v/>
      </c>
      <c r="AT210" s="570" t="str">
        <f t="shared" si="143"/>
        <v/>
      </c>
      <c r="AU210" s="570" t="str">
        <f t="shared" si="144"/>
        <v/>
      </c>
      <c r="AW210" s="76"/>
      <c r="AY210" s="76"/>
      <c r="AZ210" s="76"/>
      <c r="BA210" s="76"/>
      <c r="BB210" s="76"/>
      <c r="BC210" s="76"/>
      <c r="BD210" s="76"/>
      <c r="BE210" s="544"/>
      <c r="BF210" s="76"/>
      <c r="BG210" s="76"/>
      <c r="BH210" s="76"/>
      <c r="BI210" s="76"/>
      <c r="BJ210" s="76"/>
      <c r="BK210" s="76"/>
      <c r="BL210" s="76"/>
      <c r="BM210" s="165"/>
      <c r="BN210" s="76"/>
      <c r="BO210" s="76"/>
      <c r="BP210" s="76"/>
      <c r="BQ210" s="76"/>
      <c r="BR210" s="76"/>
      <c r="BS210" s="76"/>
      <c r="BT210" s="76"/>
      <c r="BV210" s="76"/>
      <c r="BW210" s="76"/>
      <c r="BX210" s="76"/>
      <c r="BY210" s="76"/>
      <c r="BZ210" s="76"/>
      <c r="CD210" s="76"/>
      <c r="CE210" s="76"/>
      <c r="CF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row>
    <row r="211" spans="1:147" hidden="1">
      <c r="A211" s="570" t="str">
        <f t="shared" ref="A211:AF211" si="188">A149&amp;A180</f>
        <v/>
      </c>
      <c r="B211" s="570" t="str">
        <f t="shared" si="188"/>
        <v/>
      </c>
      <c r="C211" s="558" t="str">
        <f t="shared" si="188"/>
        <v/>
      </c>
      <c r="D211" s="570" t="str">
        <f t="shared" si="188"/>
        <v/>
      </c>
      <c r="E211" s="570" t="str">
        <f t="shared" si="188"/>
        <v/>
      </c>
      <c r="F211" s="570" t="str">
        <f t="shared" si="188"/>
        <v/>
      </c>
      <c r="G211" s="570" t="str">
        <f t="shared" si="188"/>
        <v/>
      </c>
      <c r="H211" s="570" t="str">
        <f t="shared" si="188"/>
        <v/>
      </c>
      <c r="I211" s="570" t="str">
        <f t="shared" si="188"/>
        <v/>
      </c>
      <c r="J211" s="570" t="str">
        <f t="shared" si="188"/>
        <v/>
      </c>
      <c r="K211" s="570" t="str">
        <f t="shared" si="188"/>
        <v/>
      </c>
      <c r="L211" s="570" t="str">
        <f t="shared" si="188"/>
        <v/>
      </c>
      <c r="M211" s="570" t="str">
        <f t="shared" si="188"/>
        <v/>
      </c>
      <c r="N211" s="570" t="str">
        <f t="shared" si="188"/>
        <v/>
      </c>
      <c r="O211" s="570" t="str">
        <f t="shared" si="188"/>
        <v/>
      </c>
      <c r="P211" s="570" t="str">
        <f t="shared" si="188"/>
        <v/>
      </c>
      <c r="Q211" s="570" t="str">
        <f t="shared" si="188"/>
        <v/>
      </c>
      <c r="R211" s="570" t="str">
        <f t="shared" si="188"/>
        <v/>
      </c>
      <c r="S211" s="570" t="str">
        <f t="shared" si="188"/>
        <v/>
      </c>
      <c r="T211" s="570" t="str">
        <f t="shared" si="188"/>
        <v/>
      </c>
      <c r="U211" s="570" t="str">
        <f t="shared" si="188"/>
        <v/>
      </c>
      <c r="V211" s="570" t="str">
        <f t="shared" si="188"/>
        <v/>
      </c>
      <c r="W211" s="570" t="str">
        <f t="shared" si="188"/>
        <v/>
      </c>
      <c r="X211" s="570" t="str">
        <f t="shared" si="188"/>
        <v/>
      </c>
      <c r="Y211" s="570" t="str">
        <f t="shared" si="188"/>
        <v/>
      </c>
      <c r="Z211" s="570" t="str">
        <f t="shared" si="188"/>
        <v/>
      </c>
      <c r="AA211" s="570" t="str">
        <f t="shared" si="188"/>
        <v/>
      </c>
      <c r="AB211" s="570" t="str">
        <f t="shared" si="188"/>
        <v/>
      </c>
      <c r="AC211" s="570" t="str">
        <f t="shared" si="188"/>
        <v/>
      </c>
      <c r="AD211" s="570" t="str">
        <f t="shared" si="188"/>
        <v/>
      </c>
      <c r="AE211" s="570" t="str">
        <f t="shared" si="188"/>
        <v/>
      </c>
      <c r="AF211" s="570" t="str">
        <f t="shared" si="188"/>
        <v/>
      </c>
      <c r="AG211" s="570" t="str">
        <f t="shared" si="138"/>
        <v/>
      </c>
      <c r="AH211" s="570" t="str">
        <f t="shared" si="173"/>
        <v/>
      </c>
      <c r="AI211" s="570" t="str">
        <f t="shared" si="173"/>
        <v/>
      </c>
      <c r="AJ211" s="570" t="str">
        <f t="shared" si="173"/>
        <v/>
      </c>
      <c r="AK211" s="570" t="str">
        <f t="shared" si="173"/>
        <v/>
      </c>
      <c r="AL211" s="570" t="str">
        <f t="shared" ref="AL211:AM211" si="189">AL149&amp;AL180</f>
        <v/>
      </c>
      <c r="AM211" s="570" t="str">
        <f t="shared" si="189"/>
        <v/>
      </c>
      <c r="AN211" s="570" t="str">
        <f t="shared" si="173"/>
        <v/>
      </c>
      <c r="AO211" s="570" t="str">
        <f t="shared" ref="AO211:AP211" si="190">AO149&amp;AO180</f>
        <v/>
      </c>
      <c r="AP211" s="570" t="str">
        <f t="shared" si="190"/>
        <v/>
      </c>
      <c r="AQ211" s="570" t="str">
        <f t="shared" si="173"/>
        <v/>
      </c>
      <c r="AR211" s="570" t="str">
        <f t="shared" si="173"/>
        <v/>
      </c>
      <c r="AS211" s="570" t="str">
        <f t="shared" si="142"/>
        <v/>
      </c>
      <c r="AT211" s="570" t="str">
        <f t="shared" si="143"/>
        <v/>
      </c>
      <c r="AU211" s="570" t="str">
        <f t="shared" si="144"/>
        <v/>
      </c>
      <c r="BE211" s="544"/>
      <c r="BF211" s="75"/>
      <c r="BG211" s="75"/>
      <c r="BH211" s="75"/>
      <c r="BI211" s="75"/>
      <c r="BJ211" s="75"/>
      <c r="BK211" s="75"/>
      <c r="BM211" s="165"/>
      <c r="BN211" s="75"/>
      <c r="BO211" s="75"/>
      <c r="BP211" s="75"/>
      <c r="BQ211" s="75"/>
      <c r="BR211" s="75"/>
      <c r="BS211" s="75"/>
      <c r="BT211" s="75"/>
      <c r="BV211" s="75"/>
      <c r="BW211" s="75"/>
      <c r="BX211" s="75"/>
      <c r="BY211" s="75"/>
      <c r="BZ211" s="75"/>
      <c r="DG211" s="75"/>
    </row>
    <row r="212" spans="1:147" hidden="1">
      <c r="A212" s="570" t="str">
        <f t="shared" ref="A212:AF212" si="191">A150&amp;A181</f>
        <v/>
      </c>
      <c r="B212" s="570" t="str">
        <f t="shared" si="191"/>
        <v/>
      </c>
      <c r="C212" s="558" t="str">
        <f t="shared" si="191"/>
        <v/>
      </c>
      <c r="D212" s="570" t="str">
        <f t="shared" si="191"/>
        <v/>
      </c>
      <c r="E212" s="570" t="str">
        <f t="shared" si="191"/>
        <v/>
      </c>
      <c r="F212" s="570" t="str">
        <f t="shared" si="191"/>
        <v/>
      </c>
      <c r="G212" s="570" t="str">
        <f t="shared" si="191"/>
        <v/>
      </c>
      <c r="H212" s="570" t="str">
        <f t="shared" si="191"/>
        <v/>
      </c>
      <c r="I212" s="570" t="str">
        <f t="shared" si="191"/>
        <v/>
      </c>
      <c r="J212" s="570" t="str">
        <f t="shared" si="191"/>
        <v/>
      </c>
      <c r="K212" s="570" t="str">
        <f t="shared" si="191"/>
        <v/>
      </c>
      <c r="L212" s="570" t="str">
        <f t="shared" si="191"/>
        <v/>
      </c>
      <c r="M212" s="570" t="str">
        <f t="shared" si="191"/>
        <v/>
      </c>
      <c r="N212" s="570" t="str">
        <f t="shared" si="191"/>
        <v/>
      </c>
      <c r="O212" s="570" t="str">
        <f t="shared" si="191"/>
        <v/>
      </c>
      <c r="P212" s="570" t="str">
        <f t="shared" si="191"/>
        <v/>
      </c>
      <c r="Q212" s="570" t="str">
        <f t="shared" si="191"/>
        <v/>
      </c>
      <c r="R212" s="570" t="str">
        <f t="shared" si="191"/>
        <v/>
      </c>
      <c r="S212" s="570" t="str">
        <f t="shared" si="191"/>
        <v/>
      </c>
      <c r="T212" s="570" t="str">
        <f t="shared" si="191"/>
        <v/>
      </c>
      <c r="U212" s="570" t="str">
        <f t="shared" si="191"/>
        <v/>
      </c>
      <c r="V212" s="570" t="str">
        <f t="shared" si="191"/>
        <v/>
      </c>
      <c r="W212" s="570" t="str">
        <f t="shared" si="191"/>
        <v/>
      </c>
      <c r="X212" s="570" t="str">
        <f t="shared" si="191"/>
        <v/>
      </c>
      <c r="Y212" s="570" t="str">
        <f t="shared" si="191"/>
        <v/>
      </c>
      <c r="Z212" s="570" t="str">
        <f t="shared" si="191"/>
        <v/>
      </c>
      <c r="AA212" s="570" t="str">
        <f t="shared" si="191"/>
        <v/>
      </c>
      <c r="AB212" s="570" t="str">
        <f t="shared" si="191"/>
        <v/>
      </c>
      <c r="AC212" s="570" t="str">
        <f t="shared" si="191"/>
        <v/>
      </c>
      <c r="AD212" s="570" t="str">
        <f t="shared" si="191"/>
        <v/>
      </c>
      <c r="AE212" s="570" t="str">
        <f t="shared" si="191"/>
        <v/>
      </c>
      <c r="AF212" s="570" t="str">
        <f t="shared" si="191"/>
        <v/>
      </c>
      <c r="AG212" s="570" t="str">
        <f t="shared" si="138"/>
        <v/>
      </c>
      <c r="AH212" s="570" t="str">
        <f t="shared" si="173"/>
        <v/>
      </c>
      <c r="AI212" s="570" t="str">
        <f t="shared" si="173"/>
        <v/>
      </c>
      <c r="AJ212" s="570" t="str">
        <f t="shared" si="173"/>
        <v/>
      </c>
      <c r="AK212" s="570" t="str">
        <f t="shared" si="173"/>
        <v/>
      </c>
      <c r="AL212" s="570" t="str">
        <f t="shared" ref="AL212:AM212" si="192">AL150&amp;AL181</f>
        <v/>
      </c>
      <c r="AM212" s="570" t="str">
        <f t="shared" si="192"/>
        <v/>
      </c>
      <c r="AN212" s="570" t="str">
        <f t="shared" si="173"/>
        <v/>
      </c>
      <c r="AO212" s="570" t="str">
        <f t="shared" ref="AO212:AP212" si="193">AO150&amp;AO181</f>
        <v/>
      </c>
      <c r="AP212" s="570" t="str">
        <f t="shared" si="193"/>
        <v/>
      </c>
      <c r="AQ212" s="570" t="str">
        <f t="shared" si="173"/>
        <v/>
      </c>
      <c r="AR212" s="570" t="str">
        <f t="shared" si="173"/>
        <v/>
      </c>
      <c r="AS212" s="570" t="str">
        <f t="shared" si="142"/>
        <v/>
      </c>
      <c r="AT212" s="570" t="str">
        <f t="shared" si="143"/>
        <v/>
      </c>
      <c r="AU212" s="570" t="str">
        <f t="shared" si="144"/>
        <v/>
      </c>
      <c r="AY212" s="75"/>
      <c r="AZ212" s="75"/>
      <c r="BA212" s="75"/>
      <c r="BB212" s="75"/>
      <c r="BC212" s="75"/>
      <c r="BD212" s="75"/>
      <c r="BE212" s="544"/>
      <c r="BK212" s="76"/>
      <c r="BL212" s="75"/>
      <c r="BM212" s="165"/>
      <c r="CD212" s="75"/>
      <c r="CE212" s="75"/>
      <c r="CF212" s="75"/>
      <c r="CH212" s="75"/>
      <c r="CN212" s="75"/>
      <c r="CO212" s="75"/>
      <c r="CP212" s="75"/>
      <c r="CQ212" s="75"/>
      <c r="CR212" s="75"/>
      <c r="CS212" s="75"/>
      <c r="CT212" s="75"/>
      <c r="CU212" s="75"/>
      <c r="CV212" s="75"/>
      <c r="CW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row>
    <row r="213" spans="1:147" hidden="1">
      <c r="A213" s="570" t="str">
        <f t="shared" ref="A213:AF213" si="194">A151&amp;A182</f>
        <v/>
      </c>
      <c r="B213" s="570" t="str">
        <f t="shared" si="194"/>
        <v/>
      </c>
      <c r="C213" s="558" t="str">
        <f t="shared" si="194"/>
        <v/>
      </c>
      <c r="D213" s="570" t="str">
        <f t="shared" si="194"/>
        <v/>
      </c>
      <c r="E213" s="570" t="str">
        <f t="shared" si="194"/>
        <v/>
      </c>
      <c r="F213" s="570" t="str">
        <f t="shared" si="194"/>
        <v/>
      </c>
      <c r="G213" s="570" t="str">
        <f t="shared" si="194"/>
        <v/>
      </c>
      <c r="H213" s="570" t="str">
        <f t="shared" si="194"/>
        <v/>
      </c>
      <c r="I213" s="570" t="str">
        <f t="shared" si="194"/>
        <v/>
      </c>
      <c r="J213" s="570" t="str">
        <f t="shared" si="194"/>
        <v/>
      </c>
      <c r="K213" s="570" t="str">
        <f t="shared" si="194"/>
        <v/>
      </c>
      <c r="L213" s="570" t="str">
        <f t="shared" si="194"/>
        <v/>
      </c>
      <c r="M213" s="570" t="str">
        <f t="shared" si="194"/>
        <v/>
      </c>
      <c r="N213" s="570" t="str">
        <f t="shared" si="194"/>
        <v/>
      </c>
      <c r="O213" s="570" t="str">
        <f t="shared" si="194"/>
        <v/>
      </c>
      <c r="P213" s="570" t="str">
        <f t="shared" si="194"/>
        <v/>
      </c>
      <c r="Q213" s="570" t="str">
        <f t="shared" si="194"/>
        <v/>
      </c>
      <c r="R213" s="570" t="str">
        <f t="shared" si="194"/>
        <v/>
      </c>
      <c r="S213" s="570" t="str">
        <f t="shared" si="194"/>
        <v/>
      </c>
      <c r="T213" s="570" t="str">
        <f t="shared" si="194"/>
        <v/>
      </c>
      <c r="U213" s="570" t="str">
        <f t="shared" si="194"/>
        <v/>
      </c>
      <c r="V213" s="570" t="str">
        <f t="shared" si="194"/>
        <v/>
      </c>
      <c r="W213" s="570" t="str">
        <f t="shared" si="194"/>
        <v/>
      </c>
      <c r="X213" s="570" t="str">
        <f t="shared" si="194"/>
        <v/>
      </c>
      <c r="Y213" s="570" t="str">
        <f t="shared" si="194"/>
        <v/>
      </c>
      <c r="Z213" s="570" t="str">
        <f t="shared" si="194"/>
        <v/>
      </c>
      <c r="AA213" s="570" t="str">
        <f t="shared" si="194"/>
        <v/>
      </c>
      <c r="AB213" s="570" t="str">
        <f t="shared" si="194"/>
        <v/>
      </c>
      <c r="AC213" s="570" t="str">
        <f t="shared" si="194"/>
        <v/>
      </c>
      <c r="AD213" s="570" t="str">
        <f t="shared" si="194"/>
        <v/>
      </c>
      <c r="AE213" s="570" t="str">
        <f t="shared" si="194"/>
        <v/>
      </c>
      <c r="AF213" s="570" t="str">
        <f t="shared" si="194"/>
        <v/>
      </c>
      <c r="AG213" s="570" t="str">
        <f t="shared" si="138"/>
        <v/>
      </c>
      <c r="AH213" s="570" t="str">
        <f t="shared" si="173"/>
        <v/>
      </c>
      <c r="AI213" s="570" t="str">
        <f t="shared" si="173"/>
        <v/>
      </c>
      <c r="AJ213" s="570" t="str">
        <f t="shared" si="173"/>
        <v/>
      </c>
      <c r="AK213" s="570" t="str">
        <f t="shared" si="173"/>
        <v/>
      </c>
      <c r="AL213" s="570" t="str">
        <f t="shared" ref="AL213:AM213" si="195">AL151&amp;AL182</f>
        <v/>
      </c>
      <c r="AM213" s="570" t="str">
        <f t="shared" si="195"/>
        <v/>
      </c>
      <c r="AN213" s="570" t="str">
        <f t="shared" si="173"/>
        <v/>
      </c>
      <c r="AO213" s="570" t="str">
        <f t="shared" ref="AO213:AP213" si="196">AO151&amp;AO182</f>
        <v/>
      </c>
      <c r="AP213" s="570" t="str">
        <f t="shared" si="196"/>
        <v/>
      </c>
      <c r="AQ213" s="570" t="str">
        <f t="shared" si="173"/>
        <v/>
      </c>
      <c r="AR213" s="570" t="str">
        <f t="shared" si="173"/>
        <v/>
      </c>
      <c r="AS213" s="570" t="str">
        <f t="shared" si="142"/>
        <v/>
      </c>
      <c r="AT213" s="570" t="str">
        <f t="shared" si="143"/>
        <v/>
      </c>
      <c r="AU213" s="570" t="str">
        <f t="shared" si="144"/>
        <v/>
      </c>
      <c r="BE213" s="544"/>
      <c r="BK213" s="76"/>
      <c r="BM213" s="164"/>
      <c r="CI213" s="75"/>
      <c r="CJ213" s="75"/>
      <c r="CK213" s="75"/>
      <c r="CL213" s="75"/>
      <c r="CM213" s="75"/>
      <c r="CX213" s="75"/>
      <c r="DH213" s="75"/>
      <c r="DI213" s="75"/>
      <c r="DJ213" s="75"/>
    </row>
    <row r="214" spans="1:147" s="75" customFormat="1" hidden="1">
      <c r="A214" s="570" t="str">
        <f t="shared" ref="A214:AF214" si="197">A152&amp;A183</f>
        <v/>
      </c>
      <c r="B214" s="570" t="str">
        <f t="shared" si="197"/>
        <v/>
      </c>
      <c r="C214" s="558" t="str">
        <f t="shared" si="197"/>
        <v/>
      </c>
      <c r="D214" s="570" t="str">
        <f t="shared" si="197"/>
        <v/>
      </c>
      <c r="E214" s="570" t="str">
        <f t="shared" si="197"/>
        <v/>
      </c>
      <c r="F214" s="570" t="str">
        <f t="shared" si="197"/>
        <v/>
      </c>
      <c r="G214" s="570" t="str">
        <f t="shared" si="197"/>
        <v/>
      </c>
      <c r="H214" s="570" t="str">
        <f t="shared" si="197"/>
        <v/>
      </c>
      <c r="I214" s="570" t="str">
        <f t="shared" si="197"/>
        <v/>
      </c>
      <c r="J214" s="570" t="str">
        <f t="shared" si="197"/>
        <v/>
      </c>
      <c r="K214" s="570" t="str">
        <f t="shared" si="197"/>
        <v/>
      </c>
      <c r="L214" s="570" t="str">
        <f t="shared" si="197"/>
        <v/>
      </c>
      <c r="M214" s="570" t="str">
        <f t="shared" si="197"/>
        <v/>
      </c>
      <c r="N214" s="570" t="str">
        <f t="shared" si="197"/>
        <v/>
      </c>
      <c r="O214" s="570" t="str">
        <f t="shared" si="197"/>
        <v/>
      </c>
      <c r="P214" s="570" t="str">
        <f t="shared" si="197"/>
        <v/>
      </c>
      <c r="Q214" s="570" t="str">
        <f t="shared" si="197"/>
        <v/>
      </c>
      <c r="R214" s="570" t="str">
        <f t="shared" si="197"/>
        <v/>
      </c>
      <c r="S214" s="570" t="str">
        <f t="shared" si="197"/>
        <v/>
      </c>
      <c r="T214" s="570" t="str">
        <f t="shared" si="197"/>
        <v/>
      </c>
      <c r="U214" s="570" t="str">
        <f t="shared" si="197"/>
        <v/>
      </c>
      <c r="V214" s="570" t="str">
        <f t="shared" si="197"/>
        <v/>
      </c>
      <c r="W214" s="570" t="str">
        <f t="shared" si="197"/>
        <v/>
      </c>
      <c r="X214" s="570" t="str">
        <f t="shared" si="197"/>
        <v/>
      </c>
      <c r="Y214" s="570" t="str">
        <f t="shared" si="197"/>
        <v/>
      </c>
      <c r="Z214" s="570" t="str">
        <f t="shared" si="197"/>
        <v/>
      </c>
      <c r="AA214" s="570" t="str">
        <f t="shared" si="197"/>
        <v/>
      </c>
      <c r="AB214" s="570" t="str">
        <f t="shared" si="197"/>
        <v/>
      </c>
      <c r="AC214" s="570" t="str">
        <f t="shared" si="197"/>
        <v/>
      </c>
      <c r="AD214" s="570" t="str">
        <f t="shared" si="197"/>
        <v/>
      </c>
      <c r="AE214" s="570" t="str">
        <f t="shared" si="197"/>
        <v/>
      </c>
      <c r="AF214" s="570" t="str">
        <f t="shared" si="197"/>
        <v/>
      </c>
      <c r="AG214" s="570" t="str">
        <f t="shared" si="138"/>
        <v/>
      </c>
      <c r="AH214" s="570" t="str">
        <f t="shared" si="173"/>
        <v/>
      </c>
      <c r="AI214" s="570" t="str">
        <f t="shared" si="173"/>
        <v/>
      </c>
      <c r="AJ214" s="570" t="str">
        <f t="shared" si="173"/>
        <v/>
      </c>
      <c r="AK214" s="570" t="str">
        <f t="shared" si="173"/>
        <v/>
      </c>
      <c r="AL214" s="570" t="str">
        <f t="shared" ref="AL214:AM214" si="198">AL152&amp;AL183</f>
        <v/>
      </c>
      <c r="AM214" s="570" t="str">
        <f t="shared" si="198"/>
        <v/>
      </c>
      <c r="AN214" s="570" t="str">
        <f t="shared" si="173"/>
        <v/>
      </c>
      <c r="AO214" s="570" t="str">
        <f t="shared" ref="AO214:AP214" si="199">AO152&amp;AO183</f>
        <v/>
      </c>
      <c r="AP214" s="570" t="str">
        <f t="shared" si="199"/>
        <v/>
      </c>
      <c r="AQ214" s="570" t="str">
        <f t="shared" si="173"/>
        <v/>
      </c>
      <c r="AR214" s="570" t="str">
        <f t="shared" si="173"/>
        <v/>
      </c>
      <c r="AS214" s="570" t="str">
        <f t="shared" si="142"/>
        <v/>
      </c>
      <c r="AT214" s="570" t="str">
        <f t="shared" si="143"/>
        <v/>
      </c>
      <c r="AU214" s="570" t="str">
        <f t="shared" si="144"/>
        <v/>
      </c>
      <c r="AW214" s="76"/>
      <c r="AY214" s="76"/>
      <c r="AZ214" s="76"/>
      <c r="BA214" s="76"/>
      <c r="BB214" s="76"/>
      <c r="BC214" s="76"/>
      <c r="BD214" s="76"/>
      <c r="BE214" s="544"/>
      <c r="BF214" s="76"/>
      <c r="BG214" s="76"/>
      <c r="BH214" s="76"/>
      <c r="BI214" s="76"/>
      <c r="BJ214" s="76"/>
      <c r="BK214" s="76"/>
      <c r="BL214" s="76"/>
      <c r="BM214" s="165"/>
      <c r="BN214" s="76"/>
      <c r="BO214" s="76"/>
      <c r="BP214" s="76"/>
      <c r="BQ214" s="76"/>
      <c r="BR214" s="76"/>
      <c r="BS214" s="76"/>
      <c r="BT214" s="76"/>
      <c r="BV214" s="76"/>
      <c r="BW214" s="76"/>
      <c r="BX214" s="76"/>
      <c r="BY214" s="76"/>
      <c r="BZ214" s="76"/>
      <c r="CD214" s="76"/>
      <c r="CE214" s="76"/>
      <c r="CF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row>
    <row r="215" spans="1:147" hidden="1">
      <c r="A215" s="570" t="str">
        <f t="shared" ref="A215:AF215" si="200">A153&amp;A184</f>
        <v/>
      </c>
      <c r="B215" s="570" t="str">
        <f t="shared" si="200"/>
        <v/>
      </c>
      <c r="C215" s="558" t="str">
        <f t="shared" si="200"/>
        <v/>
      </c>
      <c r="D215" s="570" t="str">
        <f t="shared" si="200"/>
        <v/>
      </c>
      <c r="E215" s="570" t="str">
        <f t="shared" si="200"/>
        <v/>
      </c>
      <c r="F215" s="570" t="str">
        <f t="shared" si="200"/>
        <v/>
      </c>
      <c r="G215" s="570" t="str">
        <f t="shared" si="200"/>
        <v/>
      </c>
      <c r="H215" s="570" t="str">
        <f t="shared" si="200"/>
        <v/>
      </c>
      <c r="I215" s="570" t="str">
        <f t="shared" si="200"/>
        <v/>
      </c>
      <c r="J215" s="570" t="str">
        <f t="shared" si="200"/>
        <v/>
      </c>
      <c r="K215" s="570" t="str">
        <f t="shared" si="200"/>
        <v/>
      </c>
      <c r="L215" s="570" t="str">
        <f t="shared" si="200"/>
        <v/>
      </c>
      <c r="M215" s="570" t="str">
        <f t="shared" si="200"/>
        <v/>
      </c>
      <c r="N215" s="570" t="str">
        <f t="shared" si="200"/>
        <v/>
      </c>
      <c r="O215" s="570" t="str">
        <f t="shared" si="200"/>
        <v/>
      </c>
      <c r="P215" s="570" t="str">
        <f t="shared" si="200"/>
        <v/>
      </c>
      <c r="Q215" s="570" t="str">
        <f t="shared" si="200"/>
        <v/>
      </c>
      <c r="R215" s="570" t="str">
        <f t="shared" si="200"/>
        <v/>
      </c>
      <c r="S215" s="570" t="str">
        <f t="shared" si="200"/>
        <v/>
      </c>
      <c r="T215" s="570" t="str">
        <f t="shared" si="200"/>
        <v/>
      </c>
      <c r="U215" s="570" t="str">
        <f t="shared" si="200"/>
        <v/>
      </c>
      <c r="V215" s="570" t="str">
        <f t="shared" si="200"/>
        <v/>
      </c>
      <c r="W215" s="570" t="str">
        <f t="shared" si="200"/>
        <v/>
      </c>
      <c r="X215" s="570" t="str">
        <f t="shared" si="200"/>
        <v/>
      </c>
      <c r="Y215" s="570" t="str">
        <f t="shared" si="200"/>
        <v/>
      </c>
      <c r="Z215" s="570" t="str">
        <f t="shared" si="200"/>
        <v/>
      </c>
      <c r="AA215" s="570" t="str">
        <f t="shared" si="200"/>
        <v/>
      </c>
      <c r="AB215" s="570" t="str">
        <f t="shared" si="200"/>
        <v/>
      </c>
      <c r="AC215" s="570" t="str">
        <f t="shared" si="200"/>
        <v/>
      </c>
      <c r="AD215" s="570" t="str">
        <f t="shared" si="200"/>
        <v/>
      </c>
      <c r="AE215" s="570" t="str">
        <f t="shared" si="200"/>
        <v/>
      </c>
      <c r="AF215" s="570" t="str">
        <f t="shared" si="200"/>
        <v/>
      </c>
      <c r="AG215" s="570" t="str">
        <f t="shared" si="138"/>
        <v/>
      </c>
      <c r="AH215" s="570" t="str">
        <f t="shared" si="173"/>
        <v/>
      </c>
      <c r="AI215" s="570" t="str">
        <f t="shared" si="173"/>
        <v/>
      </c>
      <c r="AJ215" s="570" t="str">
        <f t="shared" si="173"/>
        <v/>
      </c>
      <c r="AK215" s="570" t="str">
        <f t="shared" si="173"/>
        <v/>
      </c>
      <c r="AL215" s="570" t="str">
        <f t="shared" ref="AL215:AM215" si="201">AL153&amp;AL184</f>
        <v/>
      </c>
      <c r="AM215" s="570" t="str">
        <f t="shared" si="201"/>
        <v/>
      </c>
      <c r="AN215" s="570" t="str">
        <f t="shared" si="173"/>
        <v/>
      </c>
      <c r="AO215" s="570" t="str">
        <f t="shared" ref="AO215:AP215" si="202">AO153&amp;AO184</f>
        <v/>
      </c>
      <c r="AP215" s="570" t="str">
        <f t="shared" si="202"/>
        <v/>
      </c>
      <c r="AQ215" s="570" t="str">
        <f t="shared" si="173"/>
        <v/>
      </c>
      <c r="AR215" s="570" t="str">
        <f t="shared" si="173"/>
        <v/>
      </c>
      <c r="AS215" s="570" t="str">
        <f t="shared" si="142"/>
        <v/>
      </c>
      <c r="AT215" s="570" t="str">
        <f t="shared" si="143"/>
        <v/>
      </c>
      <c r="AU215" s="570" t="str">
        <f t="shared" si="144"/>
        <v/>
      </c>
      <c r="AW215" s="75"/>
      <c r="BE215" s="544"/>
      <c r="BF215" s="75"/>
      <c r="BG215" s="75"/>
      <c r="BH215" s="75"/>
      <c r="BI215" s="75"/>
      <c r="BJ215" s="75"/>
      <c r="BK215" s="75"/>
      <c r="BM215" s="165"/>
      <c r="BN215" s="75"/>
      <c r="BO215" s="75"/>
      <c r="BP215" s="75"/>
      <c r="BQ215" s="75"/>
      <c r="BR215" s="75"/>
      <c r="BS215" s="75"/>
      <c r="BT215" s="75"/>
      <c r="BV215" s="75"/>
      <c r="BW215" s="75"/>
      <c r="BX215" s="75"/>
      <c r="BY215" s="75"/>
      <c r="BZ215" s="75"/>
    </row>
    <row r="216" spans="1:147" hidden="1">
      <c r="A216" s="570" t="str">
        <f t="shared" ref="A216:AF216" si="203">A154&amp;A185</f>
        <v/>
      </c>
      <c r="B216" s="570" t="str">
        <f t="shared" si="203"/>
        <v/>
      </c>
      <c r="C216" s="558" t="str">
        <f t="shared" si="203"/>
        <v/>
      </c>
      <c r="D216" s="570" t="str">
        <f t="shared" si="203"/>
        <v/>
      </c>
      <c r="E216" s="570" t="str">
        <f t="shared" si="203"/>
        <v/>
      </c>
      <c r="F216" s="570" t="str">
        <f t="shared" si="203"/>
        <v/>
      </c>
      <c r="G216" s="570" t="str">
        <f t="shared" si="203"/>
        <v/>
      </c>
      <c r="H216" s="570" t="str">
        <f t="shared" si="203"/>
        <v/>
      </c>
      <c r="I216" s="570" t="str">
        <f t="shared" si="203"/>
        <v/>
      </c>
      <c r="J216" s="570" t="str">
        <f t="shared" si="203"/>
        <v/>
      </c>
      <c r="K216" s="570" t="str">
        <f t="shared" si="203"/>
        <v/>
      </c>
      <c r="L216" s="570" t="str">
        <f t="shared" si="203"/>
        <v/>
      </c>
      <c r="M216" s="570" t="str">
        <f t="shared" si="203"/>
        <v/>
      </c>
      <c r="N216" s="570" t="str">
        <f t="shared" si="203"/>
        <v/>
      </c>
      <c r="O216" s="570" t="str">
        <f t="shared" si="203"/>
        <v/>
      </c>
      <c r="P216" s="570" t="str">
        <f t="shared" si="203"/>
        <v/>
      </c>
      <c r="Q216" s="570" t="str">
        <f t="shared" si="203"/>
        <v/>
      </c>
      <c r="R216" s="570" t="str">
        <f t="shared" si="203"/>
        <v/>
      </c>
      <c r="S216" s="570" t="str">
        <f t="shared" si="203"/>
        <v/>
      </c>
      <c r="T216" s="570" t="str">
        <f t="shared" si="203"/>
        <v/>
      </c>
      <c r="U216" s="570" t="str">
        <f t="shared" si="203"/>
        <v/>
      </c>
      <c r="V216" s="570" t="str">
        <f t="shared" si="203"/>
        <v/>
      </c>
      <c r="W216" s="570" t="str">
        <f t="shared" si="203"/>
        <v/>
      </c>
      <c r="X216" s="570" t="str">
        <f t="shared" si="203"/>
        <v/>
      </c>
      <c r="Y216" s="570" t="str">
        <f t="shared" si="203"/>
        <v/>
      </c>
      <c r="Z216" s="570" t="str">
        <f t="shared" si="203"/>
        <v/>
      </c>
      <c r="AA216" s="570" t="str">
        <f t="shared" si="203"/>
        <v/>
      </c>
      <c r="AB216" s="570" t="str">
        <f t="shared" si="203"/>
        <v/>
      </c>
      <c r="AC216" s="570" t="str">
        <f t="shared" si="203"/>
        <v/>
      </c>
      <c r="AD216" s="570" t="str">
        <f t="shared" si="203"/>
        <v/>
      </c>
      <c r="AE216" s="570" t="str">
        <f t="shared" si="203"/>
        <v/>
      </c>
      <c r="AF216" s="570" t="str">
        <f t="shared" si="203"/>
        <v/>
      </c>
      <c r="AG216" s="570" t="str">
        <f t="shared" si="138"/>
        <v/>
      </c>
      <c r="AH216" s="570" t="str">
        <f t="shared" ref="AH216:AR225" si="204">AH154&amp;AH185</f>
        <v/>
      </c>
      <c r="AI216" s="570" t="str">
        <f t="shared" si="204"/>
        <v/>
      </c>
      <c r="AJ216" s="570" t="str">
        <f t="shared" si="204"/>
        <v/>
      </c>
      <c r="AK216" s="570" t="str">
        <f t="shared" si="204"/>
        <v/>
      </c>
      <c r="AL216" s="570" t="str">
        <f t="shared" ref="AL216:AM216" si="205">AL154&amp;AL185</f>
        <v/>
      </c>
      <c r="AM216" s="570" t="str">
        <f t="shared" si="205"/>
        <v/>
      </c>
      <c r="AN216" s="570" t="str">
        <f t="shared" si="204"/>
        <v/>
      </c>
      <c r="AO216" s="570" t="str">
        <f t="shared" ref="AO216:AP216" si="206">AO154&amp;AO185</f>
        <v/>
      </c>
      <c r="AP216" s="570" t="str">
        <f t="shared" si="206"/>
        <v/>
      </c>
      <c r="AQ216" s="570" t="str">
        <f t="shared" si="204"/>
        <v/>
      </c>
      <c r="AR216" s="570" t="str">
        <f t="shared" si="204"/>
        <v/>
      </c>
      <c r="AS216" s="570" t="str">
        <f t="shared" si="142"/>
        <v/>
      </c>
      <c r="AT216" s="570" t="str">
        <f t="shared" si="143"/>
        <v/>
      </c>
      <c r="AU216" s="570" t="str">
        <f t="shared" si="144"/>
        <v/>
      </c>
      <c r="AY216" s="75"/>
      <c r="AZ216" s="75"/>
      <c r="BA216" s="75"/>
      <c r="BB216" s="75"/>
      <c r="BC216" s="75"/>
      <c r="BD216" s="75"/>
      <c r="BE216" s="544"/>
      <c r="BK216" s="76"/>
      <c r="BL216" s="75"/>
      <c r="BM216" s="165"/>
      <c r="CD216" s="75"/>
    </row>
    <row r="217" spans="1:147" hidden="1">
      <c r="A217" s="570" t="str">
        <f t="shared" ref="A217:AF217" si="207">A155&amp;A186</f>
        <v/>
      </c>
      <c r="B217" s="570" t="str">
        <f t="shared" si="207"/>
        <v/>
      </c>
      <c r="C217" s="558" t="str">
        <f t="shared" si="207"/>
        <v/>
      </c>
      <c r="D217" s="570" t="str">
        <f t="shared" si="207"/>
        <v/>
      </c>
      <c r="E217" s="570" t="str">
        <f t="shared" si="207"/>
        <v/>
      </c>
      <c r="F217" s="570" t="str">
        <f t="shared" si="207"/>
        <v/>
      </c>
      <c r="G217" s="570" t="str">
        <f t="shared" si="207"/>
        <v/>
      </c>
      <c r="H217" s="570" t="str">
        <f t="shared" si="207"/>
        <v/>
      </c>
      <c r="I217" s="570" t="str">
        <f t="shared" si="207"/>
        <v/>
      </c>
      <c r="J217" s="570" t="str">
        <f t="shared" si="207"/>
        <v/>
      </c>
      <c r="K217" s="570" t="str">
        <f t="shared" si="207"/>
        <v/>
      </c>
      <c r="L217" s="570" t="str">
        <f t="shared" si="207"/>
        <v/>
      </c>
      <c r="M217" s="570" t="str">
        <f t="shared" si="207"/>
        <v/>
      </c>
      <c r="N217" s="570" t="str">
        <f t="shared" si="207"/>
        <v/>
      </c>
      <c r="O217" s="570" t="str">
        <f t="shared" si="207"/>
        <v/>
      </c>
      <c r="P217" s="570" t="str">
        <f t="shared" si="207"/>
        <v/>
      </c>
      <c r="Q217" s="570" t="str">
        <f t="shared" si="207"/>
        <v/>
      </c>
      <c r="R217" s="570" t="str">
        <f t="shared" si="207"/>
        <v/>
      </c>
      <c r="S217" s="570" t="str">
        <f t="shared" si="207"/>
        <v/>
      </c>
      <c r="T217" s="570" t="str">
        <f t="shared" si="207"/>
        <v/>
      </c>
      <c r="U217" s="570" t="str">
        <f t="shared" si="207"/>
        <v/>
      </c>
      <c r="V217" s="570" t="str">
        <f t="shared" si="207"/>
        <v/>
      </c>
      <c r="W217" s="570" t="str">
        <f t="shared" si="207"/>
        <v/>
      </c>
      <c r="X217" s="570" t="str">
        <f t="shared" si="207"/>
        <v/>
      </c>
      <c r="Y217" s="570" t="str">
        <f t="shared" si="207"/>
        <v/>
      </c>
      <c r="Z217" s="570" t="str">
        <f t="shared" si="207"/>
        <v/>
      </c>
      <c r="AA217" s="570" t="str">
        <f t="shared" si="207"/>
        <v/>
      </c>
      <c r="AB217" s="570" t="str">
        <f t="shared" si="207"/>
        <v/>
      </c>
      <c r="AC217" s="570" t="str">
        <f t="shared" si="207"/>
        <v/>
      </c>
      <c r="AD217" s="570" t="str">
        <f t="shared" si="207"/>
        <v/>
      </c>
      <c r="AE217" s="570" t="str">
        <f t="shared" si="207"/>
        <v/>
      </c>
      <c r="AF217" s="570" t="str">
        <f t="shared" si="207"/>
        <v/>
      </c>
      <c r="AG217" s="570" t="str">
        <f t="shared" si="138"/>
        <v/>
      </c>
      <c r="AH217" s="570" t="str">
        <f t="shared" si="204"/>
        <v/>
      </c>
      <c r="AI217" s="570" t="str">
        <f t="shared" si="204"/>
        <v/>
      </c>
      <c r="AJ217" s="570" t="str">
        <f t="shared" si="204"/>
        <v/>
      </c>
      <c r="AK217" s="570" t="str">
        <f t="shared" si="204"/>
        <v/>
      </c>
      <c r="AL217" s="570" t="str">
        <f t="shared" ref="AL217:AM217" si="208">AL155&amp;AL186</f>
        <v/>
      </c>
      <c r="AM217" s="570" t="str">
        <f t="shared" si="208"/>
        <v/>
      </c>
      <c r="AN217" s="570" t="str">
        <f t="shared" si="204"/>
        <v/>
      </c>
      <c r="AO217" s="570" t="str">
        <f t="shared" ref="AO217:AP217" si="209">AO155&amp;AO186</f>
        <v/>
      </c>
      <c r="AP217" s="570" t="str">
        <f t="shared" si="209"/>
        <v/>
      </c>
      <c r="AQ217" s="570" t="str">
        <f t="shared" si="204"/>
        <v/>
      </c>
      <c r="AR217" s="570" t="str">
        <f t="shared" si="204"/>
        <v/>
      </c>
      <c r="AS217" s="570" t="str">
        <f t="shared" si="142"/>
        <v/>
      </c>
      <c r="AT217" s="570" t="str">
        <f t="shared" si="143"/>
        <v/>
      </c>
      <c r="AU217" s="570" t="str">
        <f t="shared" si="144"/>
        <v/>
      </c>
      <c r="BE217" s="544"/>
      <c r="BK217" s="76"/>
      <c r="BM217" s="164"/>
    </row>
    <row r="218" spans="1:147" hidden="1">
      <c r="A218" s="570" t="str">
        <f t="shared" ref="A218:AF218" si="210">A156&amp;A187</f>
        <v/>
      </c>
      <c r="B218" s="570" t="str">
        <f t="shared" si="210"/>
        <v/>
      </c>
      <c r="C218" s="558" t="str">
        <f t="shared" si="210"/>
        <v/>
      </c>
      <c r="D218" s="570" t="str">
        <f t="shared" si="210"/>
        <v/>
      </c>
      <c r="E218" s="570" t="str">
        <f t="shared" si="210"/>
        <v/>
      </c>
      <c r="F218" s="570" t="str">
        <f t="shared" si="210"/>
        <v/>
      </c>
      <c r="G218" s="570" t="str">
        <f t="shared" si="210"/>
        <v/>
      </c>
      <c r="H218" s="570" t="str">
        <f t="shared" si="210"/>
        <v/>
      </c>
      <c r="I218" s="570" t="str">
        <f t="shared" si="210"/>
        <v/>
      </c>
      <c r="J218" s="570" t="str">
        <f t="shared" si="210"/>
        <v/>
      </c>
      <c r="K218" s="570" t="str">
        <f t="shared" si="210"/>
        <v/>
      </c>
      <c r="L218" s="570" t="str">
        <f t="shared" si="210"/>
        <v/>
      </c>
      <c r="M218" s="570" t="str">
        <f t="shared" si="210"/>
        <v/>
      </c>
      <c r="N218" s="570" t="str">
        <f t="shared" si="210"/>
        <v/>
      </c>
      <c r="O218" s="570" t="str">
        <f t="shared" si="210"/>
        <v/>
      </c>
      <c r="P218" s="570" t="str">
        <f t="shared" si="210"/>
        <v/>
      </c>
      <c r="Q218" s="570" t="str">
        <f t="shared" si="210"/>
        <v/>
      </c>
      <c r="R218" s="570" t="str">
        <f t="shared" si="210"/>
        <v/>
      </c>
      <c r="S218" s="570" t="str">
        <f t="shared" si="210"/>
        <v/>
      </c>
      <c r="T218" s="570" t="str">
        <f t="shared" si="210"/>
        <v/>
      </c>
      <c r="U218" s="570" t="str">
        <f t="shared" si="210"/>
        <v/>
      </c>
      <c r="V218" s="570" t="str">
        <f t="shared" si="210"/>
        <v/>
      </c>
      <c r="W218" s="570" t="str">
        <f t="shared" si="210"/>
        <v/>
      </c>
      <c r="X218" s="570" t="str">
        <f t="shared" si="210"/>
        <v/>
      </c>
      <c r="Y218" s="570" t="str">
        <f t="shared" si="210"/>
        <v/>
      </c>
      <c r="Z218" s="570" t="str">
        <f t="shared" si="210"/>
        <v/>
      </c>
      <c r="AA218" s="570" t="str">
        <f t="shared" si="210"/>
        <v/>
      </c>
      <c r="AB218" s="570" t="str">
        <f t="shared" si="210"/>
        <v/>
      </c>
      <c r="AC218" s="570" t="str">
        <f t="shared" si="210"/>
        <v/>
      </c>
      <c r="AD218" s="570" t="str">
        <f t="shared" si="210"/>
        <v/>
      </c>
      <c r="AE218" s="570" t="str">
        <f t="shared" si="210"/>
        <v/>
      </c>
      <c r="AF218" s="570" t="str">
        <f t="shared" si="210"/>
        <v/>
      </c>
      <c r="AG218" s="570" t="str">
        <f t="shared" si="138"/>
        <v/>
      </c>
      <c r="AH218" s="570" t="str">
        <f t="shared" si="204"/>
        <v/>
      </c>
      <c r="AI218" s="570" t="str">
        <f t="shared" si="204"/>
        <v/>
      </c>
      <c r="AJ218" s="570" t="str">
        <f t="shared" si="204"/>
        <v/>
      </c>
      <c r="AK218" s="570" t="str">
        <f t="shared" si="204"/>
        <v/>
      </c>
      <c r="AL218" s="570" t="str">
        <f t="shared" ref="AL218:AM218" si="211">AL156&amp;AL187</f>
        <v/>
      </c>
      <c r="AM218" s="570" t="str">
        <f t="shared" si="211"/>
        <v/>
      </c>
      <c r="AN218" s="570" t="str">
        <f t="shared" si="204"/>
        <v/>
      </c>
      <c r="AO218" s="570" t="str">
        <f t="shared" ref="AO218:AP218" si="212">AO156&amp;AO187</f>
        <v/>
      </c>
      <c r="AP218" s="570" t="str">
        <f t="shared" si="212"/>
        <v/>
      </c>
      <c r="AQ218" s="570" t="str">
        <f t="shared" si="204"/>
        <v/>
      </c>
      <c r="AR218" s="570" t="str">
        <f t="shared" si="204"/>
        <v/>
      </c>
      <c r="AS218" s="570" t="str">
        <f t="shared" si="142"/>
        <v/>
      </c>
      <c r="AT218" s="570" t="str">
        <f t="shared" si="143"/>
        <v/>
      </c>
      <c r="AU218" s="570" t="str">
        <f t="shared" si="144"/>
        <v/>
      </c>
      <c r="BE218" s="544"/>
      <c r="BK218" s="76"/>
      <c r="BM218" s="165"/>
    </row>
    <row r="219" spans="1:147" hidden="1">
      <c r="A219" s="570" t="str">
        <f t="shared" ref="A219:AF219" si="213">A157&amp;A188</f>
        <v/>
      </c>
      <c r="B219" s="570" t="str">
        <f t="shared" si="213"/>
        <v/>
      </c>
      <c r="C219" s="558" t="str">
        <f t="shared" si="213"/>
        <v/>
      </c>
      <c r="D219" s="570" t="str">
        <f t="shared" si="213"/>
        <v/>
      </c>
      <c r="E219" s="570" t="str">
        <f t="shared" si="213"/>
        <v/>
      </c>
      <c r="F219" s="570" t="str">
        <f t="shared" si="213"/>
        <v/>
      </c>
      <c r="G219" s="570" t="str">
        <f t="shared" si="213"/>
        <v/>
      </c>
      <c r="H219" s="570" t="str">
        <f t="shared" si="213"/>
        <v/>
      </c>
      <c r="I219" s="570" t="str">
        <f t="shared" si="213"/>
        <v/>
      </c>
      <c r="J219" s="570" t="str">
        <f t="shared" si="213"/>
        <v/>
      </c>
      <c r="K219" s="570" t="str">
        <f t="shared" si="213"/>
        <v/>
      </c>
      <c r="L219" s="570" t="str">
        <f t="shared" si="213"/>
        <v/>
      </c>
      <c r="M219" s="570" t="str">
        <f t="shared" si="213"/>
        <v/>
      </c>
      <c r="N219" s="570" t="str">
        <f t="shared" si="213"/>
        <v/>
      </c>
      <c r="O219" s="570" t="str">
        <f t="shared" si="213"/>
        <v/>
      </c>
      <c r="P219" s="570" t="str">
        <f t="shared" si="213"/>
        <v/>
      </c>
      <c r="Q219" s="570" t="str">
        <f t="shared" si="213"/>
        <v/>
      </c>
      <c r="R219" s="570" t="str">
        <f t="shared" si="213"/>
        <v/>
      </c>
      <c r="S219" s="570" t="str">
        <f t="shared" si="213"/>
        <v/>
      </c>
      <c r="T219" s="570" t="str">
        <f t="shared" si="213"/>
        <v/>
      </c>
      <c r="U219" s="570" t="str">
        <f t="shared" si="213"/>
        <v/>
      </c>
      <c r="V219" s="570" t="str">
        <f t="shared" si="213"/>
        <v/>
      </c>
      <c r="W219" s="570" t="str">
        <f t="shared" si="213"/>
        <v/>
      </c>
      <c r="X219" s="570" t="str">
        <f t="shared" si="213"/>
        <v/>
      </c>
      <c r="Y219" s="570" t="str">
        <f t="shared" si="213"/>
        <v/>
      </c>
      <c r="Z219" s="570" t="str">
        <f t="shared" si="213"/>
        <v/>
      </c>
      <c r="AA219" s="570" t="str">
        <f t="shared" si="213"/>
        <v/>
      </c>
      <c r="AB219" s="570" t="str">
        <f t="shared" si="213"/>
        <v/>
      </c>
      <c r="AC219" s="570" t="str">
        <f t="shared" si="213"/>
        <v/>
      </c>
      <c r="AD219" s="570" t="str">
        <f t="shared" si="213"/>
        <v/>
      </c>
      <c r="AE219" s="570" t="str">
        <f t="shared" si="213"/>
        <v/>
      </c>
      <c r="AF219" s="570" t="str">
        <f t="shared" si="213"/>
        <v/>
      </c>
      <c r="AG219" s="570" t="str">
        <f t="shared" si="138"/>
        <v/>
      </c>
      <c r="AH219" s="570" t="str">
        <f t="shared" si="204"/>
        <v/>
      </c>
      <c r="AI219" s="570" t="str">
        <f t="shared" si="204"/>
        <v/>
      </c>
      <c r="AJ219" s="570" t="str">
        <f t="shared" si="204"/>
        <v/>
      </c>
      <c r="AK219" s="570" t="str">
        <f t="shared" si="204"/>
        <v/>
      </c>
      <c r="AL219" s="570" t="str">
        <f t="shared" ref="AL219:AM219" si="214">AL157&amp;AL188</f>
        <v/>
      </c>
      <c r="AM219" s="570" t="str">
        <f t="shared" si="214"/>
        <v/>
      </c>
      <c r="AN219" s="570" t="str">
        <f t="shared" si="204"/>
        <v/>
      </c>
      <c r="AO219" s="570" t="str">
        <f t="shared" ref="AO219:AP219" si="215">AO157&amp;AO188</f>
        <v/>
      </c>
      <c r="AP219" s="570" t="str">
        <f t="shared" si="215"/>
        <v/>
      </c>
      <c r="AQ219" s="570" t="str">
        <f t="shared" si="204"/>
        <v/>
      </c>
      <c r="AR219" s="570" t="str">
        <f t="shared" si="204"/>
        <v/>
      </c>
      <c r="AS219" s="570" t="str">
        <f t="shared" si="142"/>
        <v/>
      </c>
      <c r="AT219" s="570" t="str">
        <f t="shared" si="143"/>
        <v/>
      </c>
      <c r="AU219" s="570" t="str">
        <f t="shared" si="144"/>
        <v/>
      </c>
      <c r="AW219" s="75"/>
      <c r="BE219" s="544"/>
      <c r="BK219" s="76"/>
      <c r="BM219" s="165"/>
    </row>
    <row r="220" spans="1:147" hidden="1">
      <c r="A220" s="570" t="str">
        <f t="shared" ref="A220:AF220" si="216">A158&amp;A189</f>
        <v/>
      </c>
      <c r="B220" s="570" t="str">
        <f t="shared" si="216"/>
        <v/>
      </c>
      <c r="C220" s="558" t="str">
        <f t="shared" si="216"/>
        <v/>
      </c>
      <c r="D220" s="570" t="str">
        <f t="shared" si="216"/>
        <v/>
      </c>
      <c r="E220" s="570" t="str">
        <f t="shared" si="216"/>
        <v/>
      </c>
      <c r="F220" s="570" t="str">
        <f t="shared" si="216"/>
        <v/>
      </c>
      <c r="G220" s="570" t="str">
        <f t="shared" si="216"/>
        <v/>
      </c>
      <c r="H220" s="570" t="str">
        <f t="shared" si="216"/>
        <v/>
      </c>
      <c r="I220" s="570" t="str">
        <f t="shared" si="216"/>
        <v/>
      </c>
      <c r="J220" s="570" t="str">
        <f t="shared" si="216"/>
        <v/>
      </c>
      <c r="K220" s="570" t="str">
        <f t="shared" si="216"/>
        <v/>
      </c>
      <c r="L220" s="570" t="str">
        <f t="shared" si="216"/>
        <v/>
      </c>
      <c r="M220" s="570" t="str">
        <f t="shared" si="216"/>
        <v/>
      </c>
      <c r="N220" s="570" t="str">
        <f t="shared" si="216"/>
        <v/>
      </c>
      <c r="O220" s="570" t="str">
        <f t="shared" si="216"/>
        <v/>
      </c>
      <c r="P220" s="570" t="str">
        <f t="shared" si="216"/>
        <v/>
      </c>
      <c r="Q220" s="570" t="str">
        <f t="shared" si="216"/>
        <v/>
      </c>
      <c r="R220" s="570" t="str">
        <f t="shared" si="216"/>
        <v/>
      </c>
      <c r="S220" s="570" t="str">
        <f t="shared" si="216"/>
        <v/>
      </c>
      <c r="T220" s="570" t="str">
        <f t="shared" si="216"/>
        <v/>
      </c>
      <c r="U220" s="570" t="str">
        <f t="shared" si="216"/>
        <v/>
      </c>
      <c r="V220" s="570" t="str">
        <f t="shared" si="216"/>
        <v/>
      </c>
      <c r="W220" s="570" t="str">
        <f t="shared" si="216"/>
        <v/>
      </c>
      <c r="X220" s="570" t="str">
        <f t="shared" si="216"/>
        <v/>
      </c>
      <c r="Y220" s="570" t="str">
        <f t="shared" si="216"/>
        <v/>
      </c>
      <c r="Z220" s="570" t="str">
        <f t="shared" si="216"/>
        <v/>
      </c>
      <c r="AA220" s="570" t="str">
        <f t="shared" si="216"/>
        <v/>
      </c>
      <c r="AB220" s="570" t="str">
        <f t="shared" si="216"/>
        <v/>
      </c>
      <c r="AC220" s="570" t="str">
        <f t="shared" si="216"/>
        <v/>
      </c>
      <c r="AD220" s="570" t="str">
        <f t="shared" si="216"/>
        <v/>
      </c>
      <c r="AE220" s="570" t="str">
        <f t="shared" si="216"/>
        <v/>
      </c>
      <c r="AF220" s="570" t="str">
        <f t="shared" si="216"/>
        <v/>
      </c>
      <c r="AG220" s="570" t="str">
        <f t="shared" si="138"/>
        <v/>
      </c>
      <c r="AH220" s="570" t="str">
        <f t="shared" si="204"/>
        <v/>
      </c>
      <c r="AI220" s="570" t="str">
        <f t="shared" si="204"/>
        <v/>
      </c>
      <c r="AJ220" s="570" t="str">
        <f t="shared" si="204"/>
        <v/>
      </c>
      <c r="AK220" s="570" t="str">
        <f t="shared" si="204"/>
        <v/>
      </c>
      <c r="AL220" s="570" t="str">
        <f t="shared" ref="AL220:AM220" si="217">AL158&amp;AL189</f>
        <v/>
      </c>
      <c r="AM220" s="570" t="str">
        <f t="shared" si="217"/>
        <v/>
      </c>
      <c r="AN220" s="570" t="str">
        <f t="shared" si="204"/>
        <v/>
      </c>
      <c r="AO220" s="570" t="str">
        <f t="shared" ref="AO220:AP220" si="218">AO158&amp;AO189</f>
        <v/>
      </c>
      <c r="AP220" s="570" t="str">
        <f t="shared" si="218"/>
        <v/>
      </c>
      <c r="AQ220" s="570" t="str">
        <f t="shared" si="204"/>
        <v/>
      </c>
      <c r="AR220" s="570" t="str">
        <f t="shared" si="204"/>
        <v/>
      </c>
      <c r="AS220" s="570" t="str">
        <f t="shared" si="142"/>
        <v/>
      </c>
      <c r="AT220" s="570" t="str">
        <f t="shared" si="143"/>
        <v/>
      </c>
      <c r="AU220" s="570" t="str">
        <f t="shared" si="144"/>
        <v/>
      </c>
      <c r="BE220" s="544"/>
    </row>
    <row r="221" spans="1:147" hidden="1">
      <c r="A221" s="570" t="str">
        <f t="shared" ref="A221:AF221" si="219">A159&amp;A190</f>
        <v/>
      </c>
      <c r="B221" s="570" t="str">
        <f t="shared" si="219"/>
        <v/>
      </c>
      <c r="C221" s="558" t="str">
        <f t="shared" si="219"/>
        <v/>
      </c>
      <c r="D221" s="570" t="str">
        <f t="shared" si="219"/>
        <v/>
      </c>
      <c r="E221" s="570" t="str">
        <f t="shared" si="219"/>
        <v/>
      </c>
      <c r="F221" s="570" t="str">
        <f t="shared" si="219"/>
        <v/>
      </c>
      <c r="G221" s="570" t="str">
        <f t="shared" si="219"/>
        <v/>
      </c>
      <c r="H221" s="570" t="str">
        <f t="shared" si="219"/>
        <v/>
      </c>
      <c r="I221" s="570" t="str">
        <f t="shared" si="219"/>
        <v/>
      </c>
      <c r="J221" s="570" t="str">
        <f t="shared" si="219"/>
        <v/>
      </c>
      <c r="K221" s="570" t="str">
        <f t="shared" si="219"/>
        <v/>
      </c>
      <c r="L221" s="570" t="str">
        <f t="shared" si="219"/>
        <v/>
      </c>
      <c r="M221" s="570" t="str">
        <f t="shared" si="219"/>
        <v/>
      </c>
      <c r="N221" s="570" t="str">
        <f t="shared" si="219"/>
        <v/>
      </c>
      <c r="O221" s="570" t="str">
        <f t="shared" si="219"/>
        <v/>
      </c>
      <c r="P221" s="570" t="str">
        <f t="shared" si="219"/>
        <v/>
      </c>
      <c r="Q221" s="570" t="str">
        <f t="shared" si="219"/>
        <v/>
      </c>
      <c r="R221" s="570" t="str">
        <f t="shared" si="219"/>
        <v/>
      </c>
      <c r="S221" s="570" t="str">
        <f t="shared" si="219"/>
        <v/>
      </c>
      <c r="T221" s="570" t="str">
        <f t="shared" si="219"/>
        <v/>
      </c>
      <c r="U221" s="570" t="str">
        <f t="shared" si="219"/>
        <v/>
      </c>
      <c r="V221" s="570" t="str">
        <f t="shared" si="219"/>
        <v/>
      </c>
      <c r="W221" s="570" t="str">
        <f t="shared" si="219"/>
        <v/>
      </c>
      <c r="X221" s="570" t="str">
        <f t="shared" si="219"/>
        <v/>
      </c>
      <c r="Y221" s="570" t="str">
        <f t="shared" si="219"/>
        <v/>
      </c>
      <c r="Z221" s="570" t="str">
        <f t="shared" si="219"/>
        <v/>
      </c>
      <c r="AA221" s="570" t="str">
        <f t="shared" si="219"/>
        <v/>
      </c>
      <c r="AB221" s="570" t="str">
        <f t="shared" si="219"/>
        <v/>
      </c>
      <c r="AC221" s="570" t="str">
        <f t="shared" si="219"/>
        <v/>
      </c>
      <c r="AD221" s="570" t="str">
        <f t="shared" si="219"/>
        <v/>
      </c>
      <c r="AE221" s="570" t="str">
        <f t="shared" si="219"/>
        <v/>
      </c>
      <c r="AF221" s="570" t="str">
        <f t="shared" si="219"/>
        <v/>
      </c>
      <c r="AG221" s="570" t="str">
        <f t="shared" si="138"/>
        <v/>
      </c>
      <c r="AH221" s="570" t="str">
        <f t="shared" si="204"/>
        <v/>
      </c>
      <c r="AI221" s="570" t="str">
        <f t="shared" si="204"/>
        <v/>
      </c>
      <c r="AJ221" s="570" t="str">
        <f t="shared" si="204"/>
        <v/>
      </c>
      <c r="AK221" s="570" t="str">
        <f t="shared" si="204"/>
        <v/>
      </c>
      <c r="AL221" s="570" t="str">
        <f t="shared" ref="AL221:AM221" si="220">AL159&amp;AL190</f>
        <v/>
      </c>
      <c r="AM221" s="570" t="str">
        <f t="shared" si="220"/>
        <v/>
      </c>
      <c r="AN221" s="570" t="str">
        <f t="shared" si="204"/>
        <v/>
      </c>
      <c r="AO221" s="570" t="str">
        <f t="shared" ref="AO221:AP221" si="221">AO159&amp;AO190</f>
        <v/>
      </c>
      <c r="AP221" s="570" t="str">
        <f t="shared" si="221"/>
        <v/>
      </c>
      <c r="AQ221" s="570" t="str">
        <f t="shared" si="204"/>
        <v/>
      </c>
      <c r="AR221" s="570" t="str">
        <f t="shared" si="204"/>
        <v/>
      </c>
      <c r="AS221" s="570" t="str">
        <f t="shared" si="142"/>
        <v/>
      </c>
      <c r="AT221" s="570" t="str">
        <f t="shared" si="143"/>
        <v/>
      </c>
      <c r="AU221" s="570" t="str">
        <f t="shared" si="144"/>
        <v/>
      </c>
      <c r="BE221" s="544"/>
    </row>
    <row r="222" spans="1:147" hidden="1">
      <c r="A222" s="570" t="str">
        <f t="shared" ref="A222:AF222" si="222">A160&amp;A191</f>
        <v/>
      </c>
      <c r="B222" s="570" t="str">
        <f t="shared" si="222"/>
        <v/>
      </c>
      <c r="C222" s="558" t="str">
        <f t="shared" si="222"/>
        <v/>
      </c>
      <c r="D222" s="570" t="str">
        <f t="shared" si="222"/>
        <v/>
      </c>
      <c r="E222" s="570" t="str">
        <f t="shared" si="222"/>
        <v/>
      </c>
      <c r="F222" s="570" t="str">
        <f t="shared" si="222"/>
        <v/>
      </c>
      <c r="G222" s="570" t="str">
        <f t="shared" si="222"/>
        <v/>
      </c>
      <c r="H222" s="570" t="str">
        <f t="shared" si="222"/>
        <v/>
      </c>
      <c r="I222" s="570" t="str">
        <f t="shared" si="222"/>
        <v/>
      </c>
      <c r="J222" s="570" t="str">
        <f t="shared" si="222"/>
        <v/>
      </c>
      <c r="K222" s="570" t="str">
        <f t="shared" si="222"/>
        <v/>
      </c>
      <c r="L222" s="570" t="str">
        <f t="shared" si="222"/>
        <v/>
      </c>
      <c r="M222" s="570" t="str">
        <f t="shared" si="222"/>
        <v/>
      </c>
      <c r="N222" s="570" t="str">
        <f t="shared" si="222"/>
        <v/>
      </c>
      <c r="O222" s="570" t="str">
        <f t="shared" si="222"/>
        <v/>
      </c>
      <c r="P222" s="570" t="str">
        <f t="shared" si="222"/>
        <v/>
      </c>
      <c r="Q222" s="570" t="str">
        <f t="shared" si="222"/>
        <v/>
      </c>
      <c r="R222" s="570" t="str">
        <f t="shared" si="222"/>
        <v/>
      </c>
      <c r="S222" s="570" t="str">
        <f t="shared" si="222"/>
        <v/>
      </c>
      <c r="T222" s="570" t="str">
        <f t="shared" si="222"/>
        <v/>
      </c>
      <c r="U222" s="570" t="str">
        <f t="shared" si="222"/>
        <v/>
      </c>
      <c r="V222" s="570" t="str">
        <f t="shared" si="222"/>
        <v/>
      </c>
      <c r="W222" s="570" t="str">
        <f t="shared" si="222"/>
        <v/>
      </c>
      <c r="X222" s="570" t="str">
        <f t="shared" si="222"/>
        <v/>
      </c>
      <c r="Y222" s="570" t="str">
        <f t="shared" si="222"/>
        <v/>
      </c>
      <c r="Z222" s="570" t="str">
        <f t="shared" si="222"/>
        <v/>
      </c>
      <c r="AA222" s="570" t="str">
        <f t="shared" si="222"/>
        <v/>
      </c>
      <c r="AB222" s="570" t="str">
        <f t="shared" si="222"/>
        <v/>
      </c>
      <c r="AC222" s="570" t="str">
        <f t="shared" si="222"/>
        <v/>
      </c>
      <c r="AD222" s="570" t="str">
        <f t="shared" si="222"/>
        <v/>
      </c>
      <c r="AE222" s="570" t="str">
        <f t="shared" si="222"/>
        <v/>
      </c>
      <c r="AF222" s="570" t="str">
        <f t="shared" si="222"/>
        <v/>
      </c>
      <c r="AG222" s="570" t="str">
        <f t="shared" si="138"/>
        <v/>
      </c>
      <c r="AH222" s="570" t="str">
        <f t="shared" si="204"/>
        <v/>
      </c>
      <c r="AI222" s="570" t="str">
        <f t="shared" si="204"/>
        <v/>
      </c>
      <c r="AJ222" s="570" t="str">
        <f t="shared" si="204"/>
        <v/>
      </c>
      <c r="AK222" s="570" t="str">
        <f t="shared" si="204"/>
        <v/>
      </c>
      <c r="AL222" s="570" t="str">
        <f t="shared" ref="AL222:AM222" si="223">AL160&amp;AL191</f>
        <v/>
      </c>
      <c r="AM222" s="570" t="str">
        <f t="shared" si="223"/>
        <v/>
      </c>
      <c r="AN222" s="570" t="str">
        <f t="shared" si="204"/>
        <v/>
      </c>
      <c r="AO222" s="570" t="str">
        <f t="shared" ref="AO222:AP222" si="224">AO160&amp;AO191</f>
        <v/>
      </c>
      <c r="AP222" s="570" t="str">
        <f t="shared" si="224"/>
        <v/>
      </c>
      <c r="AQ222" s="570" t="str">
        <f t="shared" si="204"/>
        <v/>
      </c>
      <c r="AR222" s="570" t="str">
        <f t="shared" si="204"/>
        <v/>
      </c>
      <c r="AS222" s="570" t="str">
        <f t="shared" si="142"/>
        <v/>
      </c>
      <c r="AT222" s="570" t="str">
        <f t="shared" si="143"/>
        <v/>
      </c>
      <c r="AU222" s="570" t="str">
        <f t="shared" si="144"/>
        <v/>
      </c>
      <c r="BE222" s="544"/>
    </row>
    <row r="223" spans="1:147" hidden="1">
      <c r="A223" s="570" t="str">
        <f t="shared" ref="A223:AF223" si="225">A161&amp;A192</f>
        <v/>
      </c>
      <c r="B223" s="570" t="str">
        <f t="shared" si="225"/>
        <v/>
      </c>
      <c r="C223" s="558" t="str">
        <f t="shared" si="225"/>
        <v/>
      </c>
      <c r="D223" s="570" t="str">
        <f t="shared" si="225"/>
        <v/>
      </c>
      <c r="E223" s="570" t="str">
        <f t="shared" si="225"/>
        <v/>
      </c>
      <c r="F223" s="570" t="str">
        <f t="shared" si="225"/>
        <v/>
      </c>
      <c r="G223" s="570" t="str">
        <f t="shared" si="225"/>
        <v/>
      </c>
      <c r="H223" s="570" t="str">
        <f t="shared" si="225"/>
        <v/>
      </c>
      <c r="I223" s="570" t="str">
        <f t="shared" si="225"/>
        <v/>
      </c>
      <c r="J223" s="570" t="str">
        <f t="shared" si="225"/>
        <v/>
      </c>
      <c r="K223" s="570" t="str">
        <f t="shared" si="225"/>
        <v/>
      </c>
      <c r="L223" s="570" t="str">
        <f t="shared" si="225"/>
        <v/>
      </c>
      <c r="M223" s="570" t="str">
        <f t="shared" si="225"/>
        <v/>
      </c>
      <c r="N223" s="570" t="str">
        <f t="shared" si="225"/>
        <v/>
      </c>
      <c r="O223" s="570" t="str">
        <f t="shared" si="225"/>
        <v/>
      </c>
      <c r="P223" s="570" t="str">
        <f t="shared" si="225"/>
        <v/>
      </c>
      <c r="Q223" s="570" t="str">
        <f t="shared" si="225"/>
        <v/>
      </c>
      <c r="R223" s="570" t="str">
        <f t="shared" si="225"/>
        <v/>
      </c>
      <c r="S223" s="570" t="str">
        <f t="shared" si="225"/>
        <v/>
      </c>
      <c r="T223" s="570" t="str">
        <f t="shared" si="225"/>
        <v/>
      </c>
      <c r="U223" s="570" t="str">
        <f t="shared" si="225"/>
        <v/>
      </c>
      <c r="V223" s="570" t="str">
        <f t="shared" si="225"/>
        <v/>
      </c>
      <c r="W223" s="570" t="str">
        <f t="shared" si="225"/>
        <v/>
      </c>
      <c r="X223" s="570" t="str">
        <f t="shared" si="225"/>
        <v/>
      </c>
      <c r="Y223" s="570" t="str">
        <f t="shared" si="225"/>
        <v/>
      </c>
      <c r="Z223" s="570" t="str">
        <f t="shared" si="225"/>
        <v/>
      </c>
      <c r="AA223" s="570" t="str">
        <f t="shared" si="225"/>
        <v/>
      </c>
      <c r="AB223" s="570" t="str">
        <f t="shared" si="225"/>
        <v/>
      </c>
      <c r="AC223" s="570" t="str">
        <f t="shared" si="225"/>
        <v/>
      </c>
      <c r="AD223" s="570" t="str">
        <f t="shared" si="225"/>
        <v/>
      </c>
      <c r="AE223" s="570" t="str">
        <f t="shared" si="225"/>
        <v/>
      </c>
      <c r="AF223" s="570" t="str">
        <f t="shared" si="225"/>
        <v/>
      </c>
      <c r="AG223" s="570" t="str">
        <f t="shared" si="138"/>
        <v/>
      </c>
      <c r="AH223" s="570" t="str">
        <f t="shared" si="204"/>
        <v/>
      </c>
      <c r="AI223" s="570" t="str">
        <f t="shared" si="204"/>
        <v/>
      </c>
      <c r="AJ223" s="570" t="str">
        <f t="shared" si="204"/>
        <v/>
      </c>
      <c r="AK223" s="570" t="str">
        <f t="shared" si="204"/>
        <v/>
      </c>
      <c r="AL223" s="570" t="str">
        <f t="shared" ref="AL223:AM223" si="226">AL161&amp;AL192</f>
        <v/>
      </c>
      <c r="AM223" s="570" t="str">
        <f t="shared" si="226"/>
        <v/>
      </c>
      <c r="AN223" s="570" t="str">
        <f t="shared" si="204"/>
        <v/>
      </c>
      <c r="AO223" s="570" t="str">
        <f t="shared" ref="AO223:AP223" si="227">AO161&amp;AO192</f>
        <v/>
      </c>
      <c r="AP223" s="570" t="str">
        <f t="shared" si="227"/>
        <v/>
      </c>
      <c r="AQ223" s="570" t="str">
        <f t="shared" si="204"/>
        <v/>
      </c>
      <c r="AR223" s="570" t="str">
        <f t="shared" si="204"/>
        <v/>
      </c>
      <c r="AS223" s="570" t="str">
        <f t="shared" si="142"/>
        <v/>
      </c>
      <c r="AT223" s="570" t="str">
        <f t="shared" si="143"/>
        <v/>
      </c>
      <c r="AU223" s="570" t="str">
        <f t="shared" si="144"/>
        <v/>
      </c>
      <c r="BE223" s="544"/>
    </row>
    <row r="224" spans="1:147" hidden="1">
      <c r="A224" s="570" t="str">
        <f t="shared" ref="A224:AF224" si="228">A162&amp;A193</f>
        <v/>
      </c>
      <c r="B224" s="570" t="str">
        <f t="shared" si="228"/>
        <v/>
      </c>
      <c r="C224" s="558" t="str">
        <f t="shared" si="228"/>
        <v/>
      </c>
      <c r="D224" s="570" t="str">
        <f t="shared" si="228"/>
        <v/>
      </c>
      <c r="E224" s="570" t="str">
        <f t="shared" si="228"/>
        <v/>
      </c>
      <c r="F224" s="570" t="str">
        <f t="shared" si="228"/>
        <v/>
      </c>
      <c r="G224" s="570" t="str">
        <f t="shared" si="228"/>
        <v/>
      </c>
      <c r="H224" s="570" t="str">
        <f t="shared" si="228"/>
        <v/>
      </c>
      <c r="I224" s="570" t="str">
        <f t="shared" si="228"/>
        <v/>
      </c>
      <c r="J224" s="570" t="str">
        <f t="shared" si="228"/>
        <v/>
      </c>
      <c r="K224" s="570" t="str">
        <f t="shared" si="228"/>
        <v/>
      </c>
      <c r="L224" s="570" t="str">
        <f t="shared" si="228"/>
        <v/>
      </c>
      <c r="M224" s="570" t="str">
        <f t="shared" si="228"/>
        <v/>
      </c>
      <c r="N224" s="570" t="str">
        <f t="shared" si="228"/>
        <v/>
      </c>
      <c r="O224" s="570" t="str">
        <f t="shared" si="228"/>
        <v/>
      </c>
      <c r="P224" s="570" t="str">
        <f t="shared" si="228"/>
        <v/>
      </c>
      <c r="Q224" s="570" t="str">
        <f t="shared" si="228"/>
        <v/>
      </c>
      <c r="R224" s="570" t="str">
        <f t="shared" si="228"/>
        <v/>
      </c>
      <c r="S224" s="570" t="str">
        <f t="shared" si="228"/>
        <v/>
      </c>
      <c r="T224" s="570" t="str">
        <f t="shared" si="228"/>
        <v/>
      </c>
      <c r="U224" s="570" t="str">
        <f t="shared" si="228"/>
        <v/>
      </c>
      <c r="V224" s="570" t="str">
        <f t="shared" si="228"/>
        <v/>
      </c>
      <c r="W224" s="570" t="str">
        <f t="shared" si="228"/>
        <v/>
      </c>
      <c r="X224" s="570" t="str">
        <f t="shared" si="228"/>
        <v/>
      </c>
      <c r="Y224" s="570" t="str">
        <f t="shared" si="228"/>
        <v/>
      </c>
      <c r="Z224" s="570" t="str">
        <f t="shared" si="228"/>
        <v/>
      </c>
      <c r="AA224" s="570" t="str">
        <f t="shared" si="228"/>
        <v/>
      </c>
      <c r="AB224" s="570" t="str">
        <f t="shared" si="228"/>
        <v/>
      </c>
      <c r="AC224" s="570" t="str">
        <f t="shared" si="228"/>
        <v/>
      </c>
      <c r="AD224" s="570" t="str">
        <f t="shared" si="228"/>
        <v/>
      </c>
      <c r="AE224" s="570" t="str">
        <f t="shared" si="228"/>
        <v/>
      </c>
      <c r="AF224" s="570" t="str">
        <f t="shared" si="228"/>
        <v/>
      </c>
      <c r="AG224" s="570" t="str">
        <f t="shared" si="138"/>
        <v/>
      </c>
      <c r="AH224" s="570" t="str">
        <f t="shared" si="204"/>
        <v/>
      </c>
      <c r="AI224" s="570" t="str">
        <f t="shared" si="204"/>
        <v/>
      </c>
      <c r="AJ224" s="570" t="str">
        <f t="shared" si="204"/>
        <v/>
      </c>
      <c r="AK224" s="570" t="str">
        <f t="shared" si="204"/>
        <v/>
      </c>
      <c r="AL224" s="570" t="str">
        <f t="shared" ref="AL224:AM224" si="229">AL162&amp;AL193</f>
        <v/>
      </c>
      <c r="AM224" s="570" t="str">
        <f t="shared" si="229"/>
        <v/>
      </c>
      <c r="AN224" s="570" t="str">
        <f t="shared" si="204"/>
        <v/>
      </c>
      <c r="AO224" s="570" t="str">
        <f t="shared" ref="AO224:AP224" si="230">AO162&amp;AO193</f>
        <v/>
      </c>
      <c r="AP224" s="570" t="str">
        <f t="shared" si="230"/>
        <v/>
      </c>
      <c r="AQ224" s="570" t="str">
        <f t="shared" si="204"/>
        <v/>
      </c>
      <c r="AR224" s="570" t="str">
        <f t="shared" si="204"/>
        <v/>
      </c>
      <c r="AS224" s="570" t="str">
        <f t="shared" si="142"/>
        <v/>
      </c>
      <c r="AT224" s="570" t="str">
        <f t="shared" si="143"/>
        <v/>
      </c>
      <c r="AU224" s="570" t="str">
        <f t="shared" si="144"/>
        <v/>
      </c>
      <c r="BE224" s="544"/>
    </row>
    <row r="225" spans="1:108" hidden="1">
      <c r="A225" s="570" t="str">
        <f t="shared" ref="A225:AF225" si="231">A163&amp;A194</f>
        <v/>
      </c>
      <c r="B225" s="570" t="str">
        <f t="shared" si="231"/>
        <v/>
      </c>
      <c r="C225" s="558" t="str">
        <f t="shared" si="231"/>
        <v/>
      </c>
      <c r="D225" s="570" t="str">
        <f t="shared" si="231"/>
        <v/>
      </c>
      <c r="E225" s="570" t="str">
        <f t="shared" si="231"/>
        <v/>
      </c>
      <c r="F225" s="570" t="str">
        <f t="shared" si="231"/>
        <v/>
      </c>
      <c r="G225" s="570" t="str">
        <f t="shared" si="231"/>
        <v/>
      </c>
      <c r="H225" s="570" t="str">
        <f t="shared" si="231"/>
        <v/>
      </c>
      <c r="I225" s="570" t="str">
        <f t="shared" si="231"/>
        <v/>
      </c>
      <c r="J225" s="570" t="str">
        <f t="shared" si="231"/>
        <v/>
      </c>
      <c r="K225" s="570" t="str">
        <f t="shared" si="231"/>
        <v/>
      </c>
      <c r="L225" s="570" t="str">
        <f t="shared" si="231"/>
        <v/>
      </c>
      <c r="M225" s="570" t="str">
        <f t="shared" si="231"/>
        <v/>
      </c>
      <c r="N225" s="570" t="str">
        <f t="shared" si="231"/>
        <v/>
      </c>
      <c r="O225" s="570" t="str">
        <f t="shared" si="231"/>
        <v/>
      </c>
      <c r="P225" s="570" t="str">
        <f t="shared" si="231"/>
        <v/>
      </c>
      <c r="Q225" s="570" t="str">
        <f t="shared" si="231"/>
        <v/>
      </c>
      <c r="R225" s="570" t="str">
        <f t="shared" si="231"/>
        <v/>
      </c>
      <c r="S225" s="570" t="str">
        <f t="shared" si="231"/>
        <v/>
      </c>
      <c r="T225" s="570" t="str">
        <f t="shared" si="231"/>
        <v/>
      </c>
      <c r="U225" s="570" t="str">
        <f t="shared" si="231"/>
        <v/>
      </c>
      <c r="V225" s="570" t="str">
        <f t="shared" si="231"/>
        <v/>
      </c>
      <c r="W225" s="570" t="str">
        <f t="shared" si="231"/>
        <v/>
      </c>
      <c r="X225" s="570" t="str">
        <f t="shared" si="231"/>
        <v/>
      </c>
      <c r="Y225" s="570" t="str">
        <f t="shared" si="231"/>
        <v/>
      </c>
      <c r="Z225" s="570" t="str">
        <f t="shared" si="231"/>
        <v/>
      </c>
      <c r="AA225" s="570" t="str">
        <f t="shared" si="231"/>
        <v/>
      </c>
      <c r="AB225" s="570" t="str">
        <f t="shared" si="231"/>
        <v/>
      </c>
      <c r="AC225" s="570" t="str">
        <f t="shared" si="231"/>
        <v/>
      </c>
      <c r="AD225" s="570" t="str">
        <f t="shared" si="231"/>
        <v/>
      </c>
      <c r="AE225" s="570" t="str">
        <f t="shared" si="231"/>
        <v/>
      </c>
      <c r="AF225" s="570" t="str">
        <f t="shared" si="231"/>
        <v/>
      </c>
      <c r="AG225" s="570" t="str">
        <f t="shared" si="138"/>
        <v/>
      </c>
      <c r="AH225" s="570" t="str">
        <f t="shared" si="204"/>
        <v/>
      </c>
      <c r="AI225" s="570" t="str">
        <f t="shared" si="204"/>
        <v/>
      </c>
      <c r="AJ225" s="570" t="str">
        <f t="shared" si="204"/>
        <v/>
      </c>
      <c r="AK225" s="570" t="str">
        <f t="shared" si="204"/>
        <v/>
      </c>
      <c r="AL225" s="570" t="str">
        <f t="shared" ref="AL225:AM225" si="232">AL163&amp;AL194</f>
        <v/>
      </c>
      <c r="AM225" s="570" t="str">
        <f t="shared" si="232"/>
        <v/>
      </c>
      <c r="AN225" s="570" t="str">
        <f t="shared" si="204"/>
        <v/>
      </c>
      <c r="AO225" s="570" t="str">
        <f t="shared" ref="AO225:AP225" si="233">AO163&amp;AO194</f>
        <v/>
      </c>
      <c r="AP225" s="570" t="str">
        <f t="shared" si="233"/>
        <v/>
      </c>
      <c r="AQ225" s="570" t="str">
        <f t="shared" si="204"/>
        <v/>
      </c>
      <c r="AR225" s="570" t="str">
        <f t="shared" si="204"/>
        <v/>
      </c>
      <c r="AS225" s="570" t="str">
        <f t="shared" si="142"/>
        <v/>
      </c>
      <c r="AT225" s="570" t="str">
        <f t="shared" si="143"/>
        <v/>
      </c>
      <c r="AU225" s="570" t="str">
        <f t="shared" si="144"/>
        <v/>
      </c>
      <c r="BE225" s="544"/>
    </row>
    <row r="226" spans="1:108" hidden="1">
      <c r="A226" s="551"/>
      <c r="B226" s="551"/>
      <c r="C226" s="563"/>
      <c r="D226" s="551"/>
      <c r="E226" s="551"/>
      <c r="F226" s="551"/>
      <c r="G226" s="551"/>
      <c r="H226" s="551"/>
      <c r="I226" s="551"/>
      <c r="J226" s="551"/>
      <c r="K226" s="551"/>
      <c r="L226" s="551"/>
      <c r="M226" s="551"/>
      <c r="N226" s="551"/>
      <c r="O226" s="551"/>
      <c r="P226" s="551"/>
      <c r="Q226" s="551"/>
      <c r="R226" s="551"/>
      <c r="S226" s="551"/>
      <c r="T226" s="551"/>
      <c r="U226" s="551"/>
      <c r="V226" s="555"/>
      <c r="W226" s="551"/>
      <c r="X226" s="551"/>
      <c r="Y226" s="551"/>
      <c r="Z226" s="551"/>
      <c r="AA226" s="551"/>
      <c r="AB226" s="551"/>
      <c r="AC226" s="551"/>
      <c r="AD226" s="551"/>
      <c r="AE226" s="551"/>
      <c r="AF226" s="551"/>
      <c r="AG226" s="552"/>
      <c r="AH226" s="551"/>
      <c r="AI226" s="551"/>
      <c r="AJ226" s="551"/>
      <c r="AK226" s="551"/>
      <c r="AL226" s="551"/>
      <c r="AM226" s="551"/>
      <c r="AN226" s="551"/>
      <c r="AO226" s="551"/>
      <c r="AP226" s="551"/>
      <c r="AQ226" s="551"/>
      <c r="AR226" s="551"/>
      <c r="AS226" s="551"/>
      <c r="AT226" s="551"/>
      <c r="AU226" s="551"/>
      <c r="BE226" s="544"/>
      <c r="CX226" s="75"/>
      <c r="CY226" s="75"/>
      <c r="CZ226" s="75"/>
      <c r="DA226" s="75"/>
    </row>
    <row r="227" spans="1:108" hidden="1">
      <c r="A227" s="564" t="str">
        <f>$CI$3&amp;"_"&amp;注文フォーム!$CZ$3</f>
        <v>[簡易法]　絶縁油_0.15mg/kg</v>
      </c>
      <c r="B227" s="564" t="str">
        <f>$CI$4&amp;"_"&amp;注文フォーム!$CZ$4</f>
        <v>[低濃度ＰＣＢ第５版]紙くず等(含有)_0.15mg/kg</v>
      </c>
      <c r="C227" s="564" t="str">
        <f>$CI$4&amp;"_"&amp;注文フォーム!$DA$4</f>
        <v>[低濃度ＰＣＢ第５版]紙くず等(含有)_50mg/kg</v>
      </c>
      <c r="D227" s="564" t="str">
        <f>$CI$5&amp;"_"&amp;注文フォーム!$CZ$5</f>
        <v>[低濃度ＰＣＢ第５版]廃活性炭(含有)_お問い合わせください</v>
      </c>
      <c r="E227" s="564" t="str">
        <f>$CI$6&amp;"_"&amp;注文フォーム!$CZ$6</f>
        <v>[低濃度ＰＣＢ第５版]汚泥(含有)_0.15mg/kg</v>
      </c>
      <c r="F227" s="564" t="str">
        <f>$CI$6&amp;"_"&amp;注文フォーム!$DA$6</f>
        <v>[低濃度ＰＣＢ第５版]汚泥(含有)_50mg/kg</v>
      </c>
      <c r="G227" s="564" t="str">
        <f>$CI$7&amp;"_"&amp;注文フォーム!$CZ$7</f>
        <v>[低濃度ＰＣＢ第５版]廃プラスチック類(表面拭き取り)_目的(2)をご選択ください</v>
      </c>
      <c r="H227" s="564" t="str">
        <f>$CI$7&amp;"_"&amp;注文フォーム!$DA$7</f>
        <v>[低濃度ＰＣＢ第５版]廃プラスチック類(表面拭き取り)_0.01mg/100c㎡</v>
      </c>
      <c r="I227" s="564" t="str">
        <f>$CI$8&amp;"_"&amp;注文フォーム!$CZ$8</f>
        <v>[低濃度ＰＣＢ法５版]金属くず(表面拭き取り)_目的(2)をご選択ください</v>
      </c>
      <c r="J227" s="564" t="str">
        <f>$CI$8&amp;"_"&amp;注文フォーム!$DA$8</f>
        <v>[低濃度ＰＣＢ法５版]金属くず(表面拭き取り)_0.01mg/100c㎡</v>
      </c>
      <c r="K227" s="564" t="str">
        <f>$CI$9&amp;"_"&amp;注文フォーム!$CZ$9</f>
        <v>[低濃度ＰＣＢ第５版]金属くず(表面抽出)_目的(2)をご選択ください</v>
      </c>
      <c r="L227" s="564" t="str">
        <f>$CI$9&amp;"_"&amp;注文フォーム!$DA$9</f>
        <v>[低濃度ＰＣＢ第５版]金属くず(表面抽出)_50mg/kg</v>
      </c>
      <c r="M227" s="564" t="str">
        <f>$CI$10&amp;"_"&amp;注文フォーム!$CZ$10</f>
        <v>[低濃度ＰＣＢ第５版]コンクリートくず_目的(2)をご選択ください</v>
      </c>
      <c r="N227" s="564" t="str">
        <f>$CI$10&amp;"_"&amp;注文フォーム!$DA$10</f>
        <v>[低濃度ＰＣＢ第５版]コンクリートくず_50mg/kg</v>
      </c>
      <c r="O227" s="564" t="str">
        <f>$CI$11&amp;"_"&amp;注文フォーム!$CZ$11&amp;注文フォーム!$CY$11</f>
        <v>[低濃度ＰＣＢ第５版]塗膜くず(含有)_0.15mg/kg 方法指定なし(※1)</v>
      </c>
      <c r="P227" s="564" t="str">
        <f>$CI$11&amp;"_"&amp;注文フォーム!$CZ$11&amp;注文フォーム!$CY$12</f>
        <v>[低濃度ＰＣＢ第５版]塗膜くず(含有)_0.15mg/kg HRMS法(※2)</v>
      </c>
      <c r="Q227" s="564" t="str">
        <f>$CI$11&amp;"_"&amp;注文フォーム!$CZ$11&amp;注文フォーム!$CY$13</f>
        <v>[低濃度ＰＣＢ第５版]塗膜くず(含有)_0.15mg/kg HRMS法 (DMSO処理)(※3)</v>
      </c>
      <c r="R227" s="564" t="str">
        <f>$CI$11&amp;"_"&amp;注文フォーム!$DA$11&amp;注文フォーム!$CY$11</f>
        <v>[低濃度ＰＣＢ第５版]塗膜くず(含有)_50mg/kg方法指定なし(※1)</v>
      </c>
      <c r="S227" s="564" t="str">
        <f>$CI$11&amp;"_"&amp;注文フォーム!$DA$11&amp;注文フォーム!$CY$12</f>
        <v>[低濃度ＰＣＢ第５版]塗膜くず(含有)_50mg/kgHRMS法(※2)</v>
      </c>
      <c r="T227" s="564" t="str">
        <f>$CI$11&amp;"_"&amp;注文フォーム!$DA$11&amp;注文フォーム!$CY$13</f>
        <v>[低濃度ＰＣＢ第５版]塗膜くず(含有)_50mg/kgHRMS法 (DMSO処理)(※3)</v>
      </c>
      <c r="U227" s="564" t="str">
        <f>$CI$12&amp;"_"&amp;注文フォーム!$CZ$14</f>
        <v>[低濃度ＰＣＢ第５版]廃感圧紙(含有)_0.15mg/kg</v>
      </c>
      <c r="V227" s="564" t="str">
        <f>$CI$12&amp;"_"&amp;注文フォーム!$DA$14</f>
        <v>[低濃度ＰＣＢ第５版]廃感圧紙(含有)_50mg/kg</v>
      </c>
      <c r="W227" s="564" t="str">
        <f>$CI$13&amp;"_"&amp;注文フォーム!$CZ$15</f>
        <v>[低濃度ＰＣＢ第５版]廃シーリング材(含有)_0.15mg/kg</v>
      </c>
      <c r="X227" s="564" t="str">
        <f>$CI$13&amp;"_"&amp;注文フォーム!$DA$15</f>
        <v>[低濃度ＰＣＢ第５版]廃シーリング材(含有)_50mg/kg</v>
      </c>
      <c r="Y227" s="564" t="str">
        <f>$CI$14&amp;"_"&amp;注文フォーム!$CZ$16</f>
        <v>[厚生省告示192号別表第3]第1(洗浄液)_0.05mg/kg</v>
      </c>
      <c r="Z227" s="564" t="str">
        <f>$CI$14&amp;"_"&amp;注文フォーム!$DA$16</f>
        <v>[厚生省告示192号別表第3]第1(洗浄液)_目的(1)をご選択ください</v>
      </c>
      <c r="AA227" s="564" t="str">
        <f>$CI$15&amp;"_"&amp;注文フォーム!$CZ$17</f>
        <v>[厚生省告示192号別表第3]第2(拭き取り)_0.01μg/100c㎡</v>
      </c>
      <c r="AB227" s="564" t="str">
        <f>$CI$15&amp;"_"&amp;注文フォーム!$DA$17</f>
        <v>[厚生省告示192号別表第3]第2(拭き取り)_目的(1)をご選択ください</v>
      </c>
      <c r="AC227" s="564" t="str">
        <f>$CI$16&amp;"_"&amp;注文フォーム!$CZ$18</f>
        <v>[厚生省告示192号別表第3]第3(部材採取)_0.01㎎/kg</v>
      </c>
      <c r="AD227" s="564" t="str">
        <f>$CI$16&amp;"_"&amp;注文フォーム!$DA$18</f>
        <v>[厚生省告示192号別表第3]第3(部材採取)_目的(1)をご選択ください</v>
      </c>
      <c r="AE227" s="564" t="str">
        <f>$CI$16&amp;"_"&amp;注文フォーム!$CZ$20</f>
        <v>[厚生省告示192号別表第3]第3(部材採取)_---</v>
      </c>
      <c r="AF227" s="564" t="str">
        <f>$CI$16&amp;"_"&amp;注文フォーム!$DA$20</f>
        <v>[厚生省告示192号別表第3]第3(部材採取)_----</v>
      </c>
      <c r="AG227" s="564" t="str">
        <f>$CI$17&amp;"_"&amp;$CZ$19</f>
        <v>[JIS K 5674］塗膜くず　鉛・クロム（PCB分析不要）_Pb600/Cr300mg/kg</v>
      </c>
      <c r="AH227" s="564" t="str">
        <f>$CP$11</f>
        <v>JIS K 5674</v>
      </c>
      <c r="AI227" s="564" t="str">
        <f>$CQ$11</f>
        <v>底質調査方法</v>
      </c>
      <c r="AJ227" s="564" t="str">
        <f>$CR$11</f>
        <v>分析不要</v>
      </c>
      <c r="AK227" s="564" t="str">
        <f>$CP$12</f>
        <v>BaPからの換算法</v>
      </c>
      <c r="AL227" s="564" t="str">
        <f>$CQ$12</f>
        <v>作業環境測定ガイドブック法</v>
      </c>
      <c r="AM227" s="564" t="str">
        <f>$CR$12</f>
        <v>分析不要</v>
      </c>
      <c r="AN227" s="564" t="str">
        <f>$CP$13</f>
        <v>[13号]PCB・鉛・六価クロム</v>
      </c>
      <c r="AO227" s="564" t="str">
        <f>$CQ$13</f>
        <v>[13号]7項目(※4)＋油分＋含水率</v>
      </c>
      <c r="AP227" s="564" t="str">
        <f>$CR$13</f>
        <v>[13号]その他組み合わせ(備考欄に記載ください）</v>
      </c>
      <c r="AQ227" s="564" t="str">
        <f>$CS$13</f>
        <v>[13号]分析不要</v>
      </c>
      <c r="AR227" s="564" t="str">
        <f>$CX$20&amp;"_"&amp;$CZ$20</f>
        <v>その他(備考欄に入力ください）_---</v>
      </c>
      <c r="AS227" s="564" t="str">
        <f>$AS$133</f>
        <v>拭き取り試験</v>
      </c>
      <c r="AT227" s="564" t="str">
        <f>$AT$133</f>
        <v>[報告書記載：その他]</v>
      </c>
      <c r="AU227" s="564" t="str">
        <f>$AU$133</f>
        <v>備考欄</v>
      </c>
      <c r="BE227" s="544"/>
      <c r="CW227" s="75"/>
      <c r="DB227" s="75"/>
      <c r="DC227" s="75"/>
      <c r="DD227" s="75"/>
    </row>
    <row r="228" spans="1:108" hidden="1">
      <c r="A228" s="559" t="str">
        <f t="shared" ref="A228:AU228" si="234">IF(A229&lt;&gt;"",A195&amp;" : ","")</f>
        <v/>
      </c>
      <c r="B228" s="559" t="str">
        <f t="shared" si="234"/>
        <v/>
      </c>
      <c r="C228" s="558" t="str">
        <f t="shared" si="234"/>
        <v/>
      </c>
      <c r="D228" s="559" t="str">
        <f t="shared" si="234"/>
        <v/>
      </c>
      <c r="E228" s="559" t="str">
        <f t="shared" si="234"/>
        <v/>
      </c>
      <c r="F228" s="559" t="str">
        <f t="shared" si="234"/>
        <v/>
      </c>
      <c r="G228" s="559" t="str">
        <f t="shared" si="234"/>
        <v/>
      </c>
      <c r="H228" s="559" t="str">
        <f t="shared" si="234"/>
        <v/>
      </c>
      <c r="I228" s="559" t="str">
        <f t="shared" si="234"/>
        <v/>
      </c>
      <c r="J228" s="559" t="str">
        <f t="shared" si="234"/>
        <v/>
      </c>
      <c r="K228" s="559" t="str">
        <f t="shared" si="234"/>
        <v/>
      </c>
      <c r="L228" s="559" t="str">
        <f t="shared" si="234"/>
        <v/>
      </c>
      <c r="M228" s="559" t="str">
        <f t="shared" si="234"/>
        <v/>
      </c>
      <c r="N228" s="571" t="str">
        <f t="shared" si="234"/>
        <v/>
      </c>
      <c r="O228" s="559" t="str">
        <f t="shared" si="234"/>
        <v/>
      </c>
      <c r="P228" s="559" t="str">
        <f t="shared" si="234"/>
        <v/>
      </c>
      <c r="Q228" s="559" t="str">
        <f t="shared" si="234"/>
        <v/>
      </c>
      <c r="R228" s="559" t="str">
        <f t="shared" si="234"/>
        <v/>
      </c>
      <c r="S228" s="559" t="str">
        <f t="shared" si="234"/>
        <v/>
      </c>
      <c r="T228" s="559" t="str">
        <f>IF(T229&lt;&gt;"",T195&amp;" : ","")</f>
        <v/>
      </c>
      <c r="U228" s="559" t="str">
        <f t="shared" si="234"/>
        <v/>
      </c>
      <c r="V228" s="559" t="str">
        <f t="shared" si="234"/>
        <v/>
      </c>
      <c r="W228" s="559" t="str">
        <f t="shared" si="234"/>
        <v/>
      </c>
      <c r="X228" s="559" t="str">
        <f t="shared" si="234"/>
        <v/>
      </c>
      <c r="Y228" s="559" t="str">
        <f t="shared" si="234"/>
        <v/>
      </c>
      <c r="Z228" s="559" t="str">
        <f t="shared" si="234"/>
        <v/>
      </c>
      <c r="AA228" s="559" t="str">
        <f t="shared" si="234"/>
        <v/>
      </c>
      <c r="AB228" s="559" t="str">
        <f t="shared" si="234"/>
        <v/>
      </c>
      <c r="AC228" s="559" t="str">
        <f t="shared" si="234"/>
        <v/>
      </c>
      <c r="AD228" s="559" t="str">
        <f t="shared" si="234"/>
        <v/>
      </c>
      <c r="AE228" s="559" t="str">
        <f t="shared" si="234"/>
        <v/>
      </c>
      <c r="AF228" s="559" t="str">
        <f t="shared" si="234"/>
        <v/>
      </c>
      <c r="AG228" s="559" t="str">
        <f>IF(AG229&lt;&gt;"",AG195&amp;" : ","")</f>
        <v/>
      </c>
      <c r="AH228" s="559" t="str">
        <f t="shared" si="234"/>
        <v/>
      </c>
      <c r="AI228" s="559" t="str">
        <f t="shared" si="234"/>
        <v/>
      </c>
      <c r="AJ228" s="559" t="str">
        <f t="shared" si="234"/>
        <v/>
      </c>
      <c r="AK228" s="559" t="str">
        <f t="shared" si="234"/>
        <v/>
      </c>
      <c r="AL228" s="559" t="str">
        <f t="shared" ref="AL228:AM228" si="235">IF(AL229&lt;&gt;"",AL195&amp;" : ","")</f>
        <v/>
      </c>
      <c r="AM228" s="559" t="str">
        <f t="shared" si="235"/>
        <v/>
      </c>
      <c r="AN228" s="559" t="str">
        <f t="shared" si="234"/>
        <v/>
      </c>
      <c r="AO228" s="559" t="str">
        <f t="shared" ref="AO228:AP228" si="236">IF(AO229&lt;&gt;"",AO195&amp;" : ","")</f>
        <v/>
      </c>
      <c r="AP228" s="559" t="str">
        <f t="shared" si="236"/>
        <v/>
      </c>
      <c r="AQ228" s="559" t="str">
        <f t="shared" si="234"/>
        <v/>
      </c>
      <c r="AR228" s="559" t="str">
        <f t="shared" si="234"/>
        <v/>
      </c>
      <c r="AS228" s="559" t="str">
        <f>IF(AS229&lt;&gt;"",AS195&amp;" : ","")</f>
        <v/>
      </c>
      <c r="AT228" s="559" t="str">
        <f>IF(AT229&lt;&gt;"",AT195&amp;" : ","")</f>
        <v/>
      </c>
      <c r="AU228" s="559" t="str">
        <f t="shared" si="234"/>
        <v xml:space="preserve">備考欄 : </v>
      </c>
      <c r="BE228" s="544"/>
    </row>
    <row r="229" spans="1:108" hidden="1">
      <c r="A229" s="558" t="str">
        <f t="shared" ref="A229:H229" si="237">A196&amp;A197&amp;A198&amp;A199&amp;A200&amp;A201&amp;A202&amp;A203&amp;A204&amp;A205&amp;A206&amp;A207&amp;A208&amp;A209&amp;A210&amp;A211&amp;A212&amp;A213&amp;A214&amp;A215&amp;A216&amp;A217&amp;A218&amp;A219&amp;A220&amp;A221&amp;A222&amp;A223&amp;A224&amp;A225</f>
        <v/>
      </c>
      <c r="B229" s="558" t="str">
        <f t="shared" si="237"/>
        <v/>
      </c>
      <c r="C229" s="558" t="str">
        <f t="shared" si="237"/>
        <v/>
      </c>
      <c r="D229" s="558" t="str">
        <f t="shared" si="237"/>
        <v/>
      </c>
      <c r="E229" s="558" t="str">
        <f t="shared" si="237"/>
        <v/>
      </c>
      <c r="F229" s="558" t="str">
        <f t="shared" si="237"/>
        <v/>
      </c>
      <c r="G229" s="558" t="str">
        <f t="shared" si="237"/>
        <v/>
      </c>
      <c r="H229" s="558" t="str">
        <f t="shared" si="237"/>
        <v/>
      </c>
      <c r="I229" s="558" t="str">
        <f t="shared" ref="I229:AR229" si="238">I196&amp;I197&amp;I198&amp;I199&amp;I200&amp;I201&amp;I202&amp;I203&amp;I204&amp;I205&amp;I206&amp;I207&amp;I208&amp;I209&amp;I210&amp;I211&amp;I212&amp;I213&amp;I214&amp;I215&amp;I216&amp;I217&amp;I218&amp;I219&amp;I220&amp;I221&amp;I222&amp;I223&amp;I224&amp;I225</f>
        <v/>
      </c>
      <c r="J229" s="558" t="str">
        <f t="shared" si="238"/>
        <v/>
      </c>
      <c r="K229" s="558" t="str">
        <f t="shared" si="238"/>
        <v/>
      </c>
      <c r="L229" s="558" t="str">
        <f t="shared" si="238"/>
        <v/>
      </c>
      <c r="M229" s="558" t="str">
        <f t="shared" si="238"/>
        <v/>
      </c>
      <c r="N229" s="558" t="str">
        <f t="shared" si="238"/>
        <v/>
      </c>
      <c r="O229" s="558" t="str">
        <f t="shared" si="238"/>
        <v/>
      </c>
      <c r="P229" s="558" t="str">
        <f t="shared" si="238"/>
        <v/>
      </c>
      <c r="Q229" s="558" t="str">
        <f t="shared" si="238"/>
        <v/>
      </c>
      <c r="R229" s="558" t="str">
        <f t="shared" si="238"/>
        <v/>
      </c>
      <c r="S229" s="558" t="str">
        <f t="shared" si="238"/>
        <v/>
      </c>
      <c r="T229" s="558" t="str">
        <f t="shared" si="238"/>
        <v/>
      </c>
      <c r="U229" s="558" t="str">
        <f t="shared" si="238"/>
        <v/>
      </c>
      <c r="V229" s="558" t="str">
        <f t="shared" si="238"/>
        <v/>
      </c>
      <c r="W229" s="558" t="str">
        <f t="shared" si="238"/>
        <v/>
      </c>
      <c r="X229" s="558" t="str">
        <f t="shared" si="238"/>
        <v/>
      </c>
      <c r="Y229" s="558" t="str">
        <f t="shared" si="238"/>
        <v/>
      </c>
      <c r="Z229" s="558" t="str">
        <f t="shared" si="238"/>
        <v/>
      </c>
      <c r="AA229" s="558" t="str">
        <f t="shared" si="238"/>
        <v/>
      </c>
      <c r="AB229" s="558" t="str">
        <f t="shared" si="238"/>
        <v/>
      </c>
      <c r="AC229" s="558" t="str">
        <f t="shared" si="238"/>
        <v/>
      </c>
      <c r="AD229" s="558" t="str">
        <f t="shared" si="238"/>
        <v/>
      </c>
      <c r="AE229" s="558" t="str">
        <f t="shared" si="238"/>
        <v/>
      </c>
      <c r="AF229" s="558" t="str">
        <f t="shared" si="238"/>
        <v/>
      </c>
      <c r="AG229" s="558" t="str">
        <f>AG196&amp;AG197&amp;AG198&amp;AG199&amp;AG200&amp;AG201&amp;AG202&amp;AG203&amp;AG204&amp;AG205&amp;AG206&amp;AG207&amp;AG208&amp;AG209&amp;AG210&amp;AG211&amp;AG212&amp;AG213&amp;AG214&amp;AG215&amp;AG216&amp;AG217&amp;AG218&amp;AG219&amp;AG220&amp;AG221&amp;AG222&amp;AG223&amp;AG224&amp;AG225</f>
        <v/>
      </c>
      <c r="AH229" s="558" t="str">
        <f t="shared" si="238"/>
        <v/>
      </c>
      <c r="AI229" s="558" t="str">
        <f t="shared" si="238"/>
        <v/>
      </c>
      <c r="AJ229" s="558" t="str">
        <f t="shared" si="238"/>
        <v/>
      </c>
      <c r="AK229" s="558" t="str">
        <f t="shared" si="238"/>
        <v/>
      </c>
      <c r="AL229" s="558" t="str">
        <f t="shared" ref="AL229:AM229" si="239">AL196&amp;AL197&amp;AL198&amp;AL199&amp;AL200&amp;AL201&amp;AL202&amp;AL203&amp;AL204&amp;AL205&amp;AL206&amp;AL207&amp;AL208&amp;AL209&amp;AL210&amp;AL211&amp;AL212&amp;AL213&amp;AL214&amp;AL215&amp;AL216&amp;AL217&amp;AL218&amp;AL219&amp;AL220&amp;AL221&amp;AL222&amp;AL223&amp;AL224&amp;AL225</f>
        <v/>
      </c>
      <c r="AM229" s="558" t="str">
        <f t="shared" si="239"/>
        <v/>
      </c>
      <c r="AN229" s="558" t="str">
        <f t="shared" si="238"/>
        <v/>
      </c>
      <c r="AO229" s="558" t="str">
        <f t="shared" ref="AO229:AP229" si="240">AO196&amp;AO197&amp;AO198&amp;AO199&amp;AO200&amp;AO201&amp;AO202&amp;AO203&amp;AO204&amp;AO205&amp;AO206&amp;AO207&amp;AO208&amp;AO209&amp;AO210&amp;AO211&amp;AO212&amp;AO213&amp;AO214&amp;AO215&amp;AO216&amp;AO217&amp;AO218&amp;AO219&amp;AO220&amp;AO221&amp;AO222&amp;AO223&amp;AO224&amp;AO225</f>
        <v/>
      </c>
      <c r="AP229" s="558" t="str">
        <f t="shared" si="240"/>
        <v/>
      </c>
      <c r="AQ229" s="558" t="str">
        <f t="shared" si="238"/>
        <v/>
      </c>
      <c r="AR229" s="558" t="str">
        <f t="shared" si="238"/>
        <v/>
      </c>
      <c r="AS229" s="558" t="str">
        <f>AS196&amp;AS197&amp;AS198&amp;AS199&amp;AS200&amp;AS201&amp;AS202&amp;AS203&amp;AS204&amp;AS205&amp;AS206&amp;AS207&amp;AS208&amp;AS209&amp;AS210&amp;AS211&amp;AS212&amp;AS213&amp;AS214&amp;AS215&amp;AS216&amp;AS217&amp;AS218&amp;AS219&amp;AS220&amp;AS221&amp;AS222&amp;AS223&amp;AS224&amp;AS225</f>
        <v/>
      </c>
      <c r="AT229" s="558" t="str">
        <f>AT196&amp;AT197&amp;AT198&amp;AT199&amp;AT200&amp;AT201&amp;AT202&amp;AT203&amp;AT204&amp;AT205&amp;AT206&amp;AT207&amp;AT208&amp;AT209&amp;AT210&amp;AT211&amp;AT212&amp;AT213&amp;AT214&amp;AT215&amp;AT216&amp;AT217&amp;AT218&amp;AT219&amp;AT220&amp;AT221&amp;AT222&amp;AT223&amp;AT224&amp;AT225</f>
        <v/>
      </c>
      <c r="AU229" s="558" t="str">
        <f>AU196&amp;" "&amp;AU197&amp;" "&amp;AU198&amp;" "&amp;AU199&amp;" "&amp;AU200&amp;" "&amp;AU201&amp;" "&amp;AU202&amp;" "&amp;AU203&amp;" "&amp;AU204&amp;" "&amp;AU205&amp;" "&amp;AU206&amp;" "&amp;AU207&amp;" "&amp;AU208&amp;" "&amp;AU209&amp;" "&amp;AU210&amp;" "&amp;AU211&amp;" "&amp;AU212&amp;" "&amp;AU213&amp;" "&amp;AU214&amp;" "&amp;AU215&amp;" "&amp;AU216&amp;" "&amp;AU217&amp;" "&amp;AU218&amp;" "&amp;AU219&amp;" "&amp;AU220&amp;" "&amp;AU221&amp;" "&amp;AU222&amp;" "&amp;AU223&amp;" "&amp;AU224&amp;" "&amp;AU225</f>
        <v xml:space="preserve">                             </v>
      </c>
      <c r="BE229" s="544"/>
    </row>
    <row r="230" spans="1:108" hidden="1">
      <c r="A230" s="551"/>
      <c r="B230" s="551"/>
      <c r="C230" s="563"/>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2"/>
      <c r="AH230" s="551"/>
      <c r="AI230" s="551"/>
      <c r="AJ230" s="551"/>
      <c r="AK230" s="551"/>
      <c r="AL230" s="551"/>
      <c r="AM230" s="551"/>
      <c r="AN230" s="551"/>
      <c r="AO230" s="551"/>
      <c r="AP230" s="551"/>
      <c r="AQ230" s="551"/>
      <c r="AR230" s="551"/>
      <c r="AS230" s="551"/>
      <c r="AT230" s="551"/>
      <c r="AU230" s="551"/>
      <c r="BE230" s="544"/>
      <c r="BG230" s="165"/>
      <c r="BK230" s="76"/>
      <c r="CT230" s="75"/>
      <c r="CU230" s="75"/>
      <c r="CV230" s="75"/>
      <c r="CW230" s="75"/>
      <c r="CX230" s="75"/>
      <c r="CY230" s="75"/>
      <c r="CZ230" s="75"/>
    </row>
    <row r="231" spans="1:108" hidden="1">
      <c r="A231" s="564" t="str">
        <f>$CI$3&amp;"_"&amp;注文フォーム!$CZ$3</f>
        <v>[簡易法]　絶縁油_0.15mg/kg</v>
      </c>
      <c r="B231" s="564" t="str">
        <f>$CI$4&amp;"_"&amp;注文フォーム!$CZ$4</f>
        <v>[低濃度ＰＣＢ第５版]紙くず等(含有)_0.15mg/kg</v>
      </c>
      <c r="C231" s="564" t="str">
        <f>$CI$4&amp;"_"&amp;注文フォーム!$DA$4</f>
        <v>[低濃度ＰＣＢ第５版]紙くず等(含有)_50mg/kg</v>
      </c>
      <c r="D231" s="564" t="str">
        <f>$CI$5&amp;"_"&amp;注文フォーム!$CZ$5</f>
        <v>[低濃度ＰＣＢ第５版]廃活性炭(含有)_お問い合わせください</v>
      </c>
      <c r="E231" s="564" t="str">
        <f>$CI$6&amp;"_"&amp;注文フォーム!$CZ$6</f>
        <v>[低濃度ＰＣＢ第５版]汚泥(含有)_0.15mg/kg</v>
      </c>
      <c r="F231" s="564" t="str">
        <f>$CI$6&amp;"_"&amp;注文フォーム!$DA$6</f>
        <v>[低濃度ＰＣＢ第５版]汚泥(含有)_50mg/kg</v>
      </c>
      <c r="G231" s="564" t="str">
        <f>$CI$7&amp;"_"&amp;注文フォーム!$CZ$7</f>
        <v>[低濃度ＰＣＢ第５版]廃プラスチック類(表面拭き取り)_目的(2)をご選択ください</v>
      </c>
      <c r="H231" s="564" t="str">
        <f>$CI$7&amp;"_"&amp;注文フォーム!$DA$7</f>
        <v>[低濃度ＰＣＢ第５版]廃プラスチック類(表面拭き取り)_0.01mg/100c㎡</v>
      </c>
      <c r="I231" s="564" t="str">
        <f>$CI$8&amp;"_"&amp;注文フォーム!$CZ$8</f>
        <v>[低濃度ＰＣＢ法５版]金属くず(表面拭き取り)_目的(2)をご選択ください</v>
      </c>
      <c r="J231" s="564" t="str">
        <f>$CI$8&amp;"_"&amp;注文フォーム!$DA$8</f>
        <v>[低濃度ＰＣＢ法５版]金属くず(表面拭き取り)_0.01mg/100c㎡</v>
      </c>
      <c r="K231" s="564" t="str">
        <f>$CI$9&amp;"_"&amp;注文フォーム!$CZ$9</f>
        <v>[低濃度ＰＣＢ第５版]金属くず(表面抽出)_目的(2)をご選択ください</v>
      </c>
      <c r="L231" s="564" t="str">
        <f>$CI$9&amp;"_"&amp;注文フォーム!$DA$9</f>
        <v>[低濃度ＰＣＢ第５版]金属くず(表面抽出)_50mg/kg</v>
      </c>
      <c r="M231" s="564" t="str">
        <f>$CI$10&amp;"_"&amp;注文フォーム!$CZ$10</f>
        <v>[低濃度ＰＣＢ第５版]コンクリートくず_目的(2)をご選択ください</v>
      </c>
      <c r="N231" s="564" t="str">
        <f>$CI$10&amp;"_"&amp;注文フォーム!$DA$10</f>
        <v>[低濃度ＰＣＢ第５版]コンクリートくず_50mg/kg</v>
      </c>
      <c r="O231" s="564" t="str">
        <f>$CI$11&amp;"_"&amp;注文フォーム!$CZ$11&amp;注文フォーム!$CY$11</f>
        <v>[低濃度ＰＣＢ第５版]塗膜くず(含有)_0.15mg/kg 方法指定なし(※1)</v>
      </c>
      <c r="P231" s="564" t="str">
        <f>$CI$11&amp;"_"&amp;注文フォーム!$CZ$11&amp;注文フォーム!$CY$12</f>
        <v>[低濃度ＰＣＢ第５版]塗膜くず(含有)_0.15mg/kg HRMS法(※2)</v>
      </c>
      <c r="Q231" s="564" t="str">
        <f>$CI$11&amp;"_"&amp;注文フォーム!$CZ$11&amp;注文フォーム!$CY$13</f>
        <v>[低濃度ＰＣＢ第５版]塗膜くず(含有)_0.15mg/kg HRMS法 (DMSO処理)(※3)</v>
      </c>
      <c r="R231" s="564" t="str">
        <f>$CI$11&amp;"_"&amp;注文フォーム!$DA$11&amp;注文フォーム!$CY$11</f>
        <v>[低濃度ＰＣＢ第５版]塗膜くず(含有)_50mg/kg方法指定なし(※1)</v>
      </c>
      <c r="S231" s="564" t="str">
        <f>$CI$11&amp;"_"&amp;注文フォーム!$DA$11&amp;注文フォーム!$CY$12</f>
        <v>[低濃度ＰＣＢ第５版]塗膜くず(含有)_50mg/kgHRMS法(※2)</v>
      </c>
      <c r="T231" s="564" t="str">
        <f>$CI$11&amp;"_"&amp;注文フォーム!$DA$11&amp;注文フォーム!$CY$13</f>
        <v>[低濃度ＰＣＢ第５版]塗膜くず(含有)_50mg/kgHRMS法 (DMSO処理)(※3)</v>
      </c>
      <c r="U231" s="564" t="str">
        <f>$CI$12&amp;"_"&amp;注文フォーム!$CZ$14</f>
        <v>[低濃度ＰＣＢ第５版]廃感圧紙(含有)_0.15mg/kg</v>
      </c>
      <c r="V231" s="564" t="str">
        <f>$CI$12&amp;"_"&amp;注文フォーム!$DA$14</f>
        <v>[低濃度ＰＣＢ第５版]廃感圧紙(含有)_50mg/kg</v>
      </c>
      <c r="W231" s="564" t="str">
        <f>$CI$13&amp;"_"&amp;注文フォーム!$CZ$15</f>
        <v>[低濃度ＰＣＢ第５版]廃シーリング材(含有)_0.15mg/kg</v>
      </c>
      <c r="X231" s="564" t="str">
        <f>$CI$13&amp;"_"&amp;注文フォーム!$DA$15</f>
        <v>[低濃度ＰＣＢ第５版]廃シーリング材(含有)_50mg/kg</v>
      </c>
      <c r="Y231" s="564" t="str">
        <f>$CI$14&amp;"_"&amp;注文フォーム!$CZ$16</f>
        <v>[厚生省告示192号別表第3]第1(洗浄液)_0.05mg/kg</v>
      </c>
      <c r="Z231" s="564" t="str">
        <f>$CI$14&amp;"_"&amp;注文フォーム!$DA$16</f>
        <v>[厚生省告示192号別表第3]第1(洗浄液)_目的(1)をご選択ください</v>
      </c>
      <c r="AA231" s="564" t="str">
        <f>$CI$15&amp;"_"&amp;注文フォーム!$CZ$17</f>
        <v>[厚生省告示192号別表第3]第2(拭き取り)_0.01μg/100c㎡</v>
      </c>
      <c r="AB231" s="564" t="str">
        <f>$CI$15&amp;"_"&amp;注文フォーム!$DA$17</f>
        <v>[厚生省告示192号別表第3]第2(拭き取り)_目的(1)をご選択ください</v>
      </c>
      <c r="AC231" s="564" t="str">
        <f>$CI$16&amp;"_"&amp;注文フォーム!$CZ$18</f>
        <v>[厚生省告示192号別表第3]第3(部材採取)_0.01㎎/kg</v>
      </c>
      <c r="AD231" s="564" t="str">
        <f>$CI$16&amp;"_"&amp;注文フォーム!$DA$18</f>
        <v>[厚生省告示192号別表第3]第3(部材採取)_目的(1)をご選択ください</v>
      </c>
      <c r="AE231" s="564" t="str">
        <f>$CI$16&amp;"_"&amp;注文フォーム!$CZ$20</f>
        <v>[厚生省告示192号別表第3]第3(部材採取)_---</v>
      </c>
      <c r="AF231" s="564" t="str">
        <f>$CI$16&amp;"_"&amp;注文フォーム!$DA$20</f>
        <v>[厚生省告示192号別表第3]第3(部材採取)_----</v>
      </c>
      <c r="AG231" s="564" t="str">
        <f>$CI$17&amp;"_"&amp;$CZ$19</f>
        <v>[JIS K 5674］塗膜くず　鉛・クロム（PCB分析不要）_Pb600/Cr300mg/kg</v>
      </c>
      <c r="AH231" s="564" t="str">
        <f>$CP$11</f>
        <v>JIS K 5674</v>
      </c>
      <c r="AI231" s="564" t="str">
        <f>$CQ$11</f>
        <v>底質調査方法</v>
      </c>
      <c r="AJ231" s="564" t="str">
        <f>$CR$11</f>
        <v>分析不要</v>
      </c>
      <c r="AK231" s="564" t="str">
        <f>$CP$12</f>
        <v>BaPからの換算法</v>
      </c>
      <c r="AL231" s="564" t="str">
        <f>$CQ$12</f>
        <v>作業環境測定ガイドブック法</v>
      </c>
      <c r="AM231" s="564" t="str">
        <f>$CR$12</f>
        <v>分析不要</v>
      </c>
      <c r="AN231" s="564" t="str">
        <f>$CP$13</f>
        <v>[13号]PCB・鉛・六価クロム</v>
      </c>
      <c r="AO231" s="564" t="str">
        <f>$CQ$13</f>
        <v>[13号]7項目(※4)＋油分＋含水率</v>
      </c>
      <c r="AP231" s="564" t="str">
        <f>$CR$13</f>
        <v>[13号]その他組み合わせ(備考欄に記載ください）</v>
      </c>
      <c r="AQ231" s="564" t="str">
        <f>$CS$13</f>
        <v>[13号]分析不要</v>
      </c>
      <c r="AR231" s="564" t="str">
        <f>$CX$20&amp;"_"&amp;$CZ$20</f>
        <v>その他(備考欄に入力ください）_---</v>
      </c>
      <c r="AS231" s="564" t="str">
        <f>$AS$133</f>
        <v>拭き取り試験</v>
      </c>
      <c r="AT231" s="564" t="str">
        <f>$AT$133</f>
        <v>[報告書記載：その他]</v>
      </c>
      <c r="AU231" s="564" t="str">
        <f>$AU$133</f>
        <v>備考欄</v>
      </c>
      <c r="BE231" s="544"/>
      <c r="BG231" s="165"/>
      <c r="BK231" s="76"/>
      <c r="CS231" s="75"/>
    </row>
    <row r="232" spans="1:108" hidden="1">
      <c r="A232" s="558" t="str">
        <f>IF(A229="","",A228&amp;A229&amp;"/"&amp;CHAR(10))</f>
        <v/>
      </c>
      <c r="B232" s="558" t="str">
        <f t="shared" ref="B232:H232" si="241">IF(B229="","",B228&amp;B229&amp;"/"&amp;CHAR(10))</f>
        <v/>
      </c>
      <c r="C232" s="558" t="str">
        <f t="shared" si="241"/>
        <v/>
      </c>
      <c r="D232" s="558" t="str">
        <f t="shared" si="241"/>
        <v/>
      </c>
      <c r="E232" s="558" t="str">
        <f t="shared" si="241"/>
        <v/>
      </c>
      <c r="F232" s="558" t="str">
        <f t="shared" si="241"/>
        <v/>
      </c>
      <c r="G232" s="558" t="str">
        <f t="shared" si="241"/>
        <v/>
      </c>
      <c r="H232" s="558" t="str">
        <f t="shared" si="241"/>
        <v/>
      </c>
      <c r="I232" s="558" t="str">
        <f t="shared" ref="I232:N232" si="242">IF(I229="","",I228&amp;I229&amp;"/"&amp;CHAR(10))</f>
        <v/>
      </c>
      <c r="J232" s="558" t="str">
        <f t="shared" si="242"/>
        <v/>
      </c>
      <c r="K232" s="558" t="str">
        <f t="shared" si="242"/>
        <v/>
      </c>
      <c r="L232" s="558" t="str">
        <f t="shared" si="242"/>
        <v/>
      </c>
      <c r="M232" s="558" t="str">
        <f t="shared" si="242"/>
        <v/>
      </c>
      <c r="N232" s="558" t="str">
        <f t="shared" si="242"/>
        <v/>
      </c>
      <c r="O232" s="558" t="str">
        <f t="shared" ref="O232:AF232" si="243">IF(O229="","",O228&amp;O229&amp;"/"&amp;CHAR(10))</f>
        <v/>
      </c>
      <c r="P232" s="558" t="str">
        <f t="shared" si="243"/>
        <v/>
      </c>
      <c r="Q232" s="558" t="str">
        <f t="shared" si="243"/>
        <v/>
      </c>
      <c r="R232" s="558" t="str">
        <f t="shared" si="243"/>
        <v/>
      </c>
      <c r="S232" s="558" t="str">
        <f t="shared" si="243"/>
        <v/>
      </c>
      <c r="T232" s="558" t="str">
        <f t="shared" si="243"/>
        <v/>
      </c>
      <c r="U232" s="558" t="str">
        <f t="shared" si="243"/>
        <v/>
      </c>
      <c r="V232" s="558" t="str">
        <f t="shared" si="243"/>
        <v/>
      </c>
      <c r="W232" s="558" t="str">
        <f t="shared" si="243"/>
        <v/>
      </c>
      <c r="X232" s="558" t="str">
        <f t="shared" si="243"/>
        <v/>
      </c>
      <c r="Y232" s="558" t="str">
        <f t="shared" si="243"/>
        <v/>
      </c>
      <c r="Z232" s="558" t="str">
        <f t="shared" si="243"/>
        <v/>
      </c>
      <c r="AA232" s="558" t="str">
        <f t="shared" si="243"/>
        <v/>
      </c>
      <c r="AB232" s="558" t="str">
        <f t="shared" si="243"/>
        <v/>
      </c>
      <c r="AC232" s="558" t="str">
        <f t="shared" si="243"/>
        <v/>
      </c>
      <c r="AD232" s="558" t="str">
        <f t="shared" si="243"/>
        <v/>
      </c>
      <c r="AE232" s="558" t="str">
        <f t="shared" si="243"/>
        <v/>
      </c>
      <c r="AF232" s="558" t="str">
        <f t="shared" si="243"/>
        <v/>
      </c>
      <c r="AG232" s="558" t="str">
        <f>IF(AG229="","",AG228&amp;AG229&amp;"/"&amp;CHAR(10))</f>
        <v/>
      </c>
      <c r="AH232" s="558" t="str">
        <f t="shared" ref="AH232:AU232" si="244">IF(AH229="","",AH228&amp;AH229&amp;"/"&amp;CHAR(10))</f>
        <v/>
      </c>
      <c r="AI232" s="558" t="str">
        <f t="shared" si="244"/>
        <v/>
      </c>
      <c r="AJ232" s="558" t="str">
        <f t="shared" si="244"/>
        <v/>
      </c>
      <c r="AK232" s="558" t="str">
        <f t="shared" si="244"/>
        <v/>
      </c>
      <c r="AL232" s="558" t="str">
        <f t="shared" ref="AL232:AM232" si="245">IF(AL229="","",AL228&amp;AL229&amp;"/"&amp;CHAR(10))</f>
        <v/>
      </c>
      <c r="AM232" s="558" t="str">
        <f t="shared" si="245"/>
        <v/>
      </c>
      <c r="AN232" s="558" t="str">
        <f t="shared" si="244"/>
        <v/>
      </c>
      <c r="AO232" s="558" t="str">
        <f t="shared" ref="AO232:AP232" si="246">IF(AO229="","",AO228&amp;AO229&amp;"/"&amp;CHAR(10))</f>
        <v/>
      </c>
      <c r="AP232" s="558" t="str">
        <f t="shared" si="246"/>
        <v/>
      </c>
      <c r="AQ232" s="558" t="str">
        <f>IF(AQ229="","",AQ228&amp;AQ229&amp;"/"&amp;CHAR(10))</f>
        <v/>
      </c>
      <c r="AR232" s="558" t="str">
        <f>IF(AR229="","",AR228&amp;AR229&amp;"/"&amp;CHAR(10))</f>
        <v/>
      </c>
      <c r="AS232" s="558" t="str">
        <f t="shared" si="244"/>
        <v/>
      </c>
      <c r="AT232" s="558" t="str">
        <f t="shared" si="244"/>
        <v/>
      </c>
      <c r="AU232" s="558" t="str">
        <f t="shared" si="244"/>
        <v xml:space="preserve">備考欄 :                              /
</v>
      </c>
      <c r="BE232" s="544"/>
      <c r="BG232" s="165"/>
      <c r="BK232" s="76"/>
    </row>
    <row r="233" spans="1:108" hidden="1">
      <c r="A233" s="551"/>
      <c r="B233" s="552"/>
      <c r="C233" s="551"/>
      <c r="D233" s="563"/>
      <c r="E233" s="551"/>
      <c r="F233" s="551"/>
      <c r="G233" s="551"/>
      <c r="H233" s="551"/>
      <c r="I233" s="551"/>
      <c r="J233" s="551"/>
      <c r="K233" s="551"/>
      <c r="L233" s="551"/>
      <c r="M233" s="551"/>
      <c r="N233" s="551"/>
      <c r="O233" s="551"/>
      <c r="P233" s="551"/>
      <c r="Q233" s="551"/>
      <c r="R233" s="551"/>
      <c r="S233" s="551"/>
      <c r="T233" s="551"/>
      <c r="U233" s="551"/>
      <c r="V233" s="551"/>
      <c r="W233" s="551"/>
      <c r="X233" s="551"/>
      <c r="Y233" s="551"/>
      <c r="Z233" s="551"/>
      <c r="AA233" s="551"/>
      <c r="AB233" s="551"/>
      <c r="AC233" s="551"/>
      <c r="AD233" s="551"/>
      <c r="AE233" s="551"/>
      <c r="AF233" s="551"/>
      <c r="AG233" s="551"/>
      <c r="AH233" s="551"/>
      <c r="AI233" s="551"/>
      <c r="AJ233" s="551"/>
      <c r="AK233" s="551"/>
      <c r="AL233" s="551"/>
      <c r="AM233" s="551"/>
      <c r="AN233" s="551"/>
      <c r="AO233" s="551"/>
      <c r="AP233" s="551"/>
      <c r="AQ233" s="551"/>
      <c r="AR233" s="551"/>
      <c r="AS233" s="551"/>
      <c r="AT233" s="551"/>
      <c r="AU233" s="551"/>
      <c r="BE233" s="544"/>
      <c r="BG233" s="165"/>
      <c r="BK233" s="76"/>
    </row>
    <row r="234" spans="1:108" hidden="1">
      <c r="A234" s="559" t="str">
        <f>A232&amp;B232&amp;C232&amp;D232&amp;E232&amp;F232&amp;G232&amp;H232&amp;I232&amp;J232&amp;K232&amp;L232&amp;M232&amp;N232&amp;O232&amp;P232&amp;Q232&amp;R232&amp;S232&amp;T232&amp;U232&amp;V232&amp;W232&amp;X232&amp;Y232&amp;Z232&amp;AA232&amp;AB232&amp;AC232&amp;AD232&amp;AE232&amp;AF232&amp;AG232&amp;AR232&amp;CHAR(10)&amp;AH232&amp;AI232&amp;AJ232&amp;AK232&amp;AL232&amp;AM232&amp;AN232&amp;AO232&amp;AP232&amp;AQ232&amp;AS232&amp;A236&amp;AT232&amp;AU232</f>
        <v xml:space="preserve">
備考欄 :                              /
</v>
      </c>
      <c r="B234" s="552"/>
      <c r="C234" s="551"/>
      <c r="D234" s="563"/>
      <c r="E234" s="551"/>
      <c r="F234" s="551"/>
      <c r="G234" s="551"/>
      <c r="H234" s="551"/>
      <c r="I234" s="551"/>
      <c r="J234" s="551"/>
      <c r="K234" s="551"/>
      <c r="L234" s="551"/>
      <c r="M234" s="551"/>
      <c r="N234" s="551"/>
      <c r="O234" s="551"/>
      <c r="P234" s="551"/>
      <c r="Q234" s="551"/>
      <c r="R234" s="551"/>
      <c r="S234" s="551"/>
      <c r="T234" s="551"/>
      <c r="U234" s="551"/>
      <c r="V234" s="551"/>
      <c r="W234" s="551"/>
      <c r="X234" s="551"/>
      <c r="Y234" s="551"/>
      <c r="Z234" s="551"/>
      <c r="AA234" s="551"/>
      <c r="AB234" s="551"/>
      <c r="AC234" s="551"/>
      <c r="AD234" s="551"/>
      <c r="AE234" s="551"/>
      <c r="AF234" s="551"/>
      <c r="AG234" s="551"/>
      <c r="AH234" s="551"/>
      <c r="AI234" s="551"/>
      <c r="AJ234" s="551"/>
      <c r="AK234" s="551"/>
      <c r="AL234" s="551"/>
      <c r="AM234" s="551"/>
      <c r="AN234" s="551"/>
      <c r="AO234" s="551"/>
      <c r="AP234" s="551"/>
      <c r="AQ234" s="551"/>
      <c r="AR234" s="551"/>
      <c r="AS234" s="551"/>
      <c r="AT234" s="551"/>
      <c r="AU234" s="551"/>
      <c r="BE234" s="544"/>
      <c r="BG234" s="165"/>
      <c r="BK234" s="76"/>
    </row>
    <row r="235" spans="1:108" hidden="1">
      <c r="A235" s="551"/>
      <c r="B235" s="552"/>
      <c r="C235" s="551"/>
      <c r="D235" s="563"/>
      <c r="E235" s="551"/>
      <c r="F235" s="551"/>
      <c r="G235" s="551"/>
      <c r="H235" s="551"/>
      <c r="I235" s="551"/>
      <c r="J235" s="551"/>
      <c r="K235" s="551"/>
      <c r="L235" s="551"/>
      <c r="M235" s="551"/>
      <c r="N235" s="551"/>
      <c r="O235" s="551"/>
      <c r="P235" s="551"/>
      <c r="Q235" s="551"/>
      <c r="R235" s="551"/>
      <c r="S235" s="551"/>
      <c r="T235" s="551"/>
      <c r="U235" s="551"/>
      <c r="V235" s="551"/>
      <c r="W235" s="551"/>
      <c r="X235" s="551"/>
      <c r="Y235" s="551"/>
      <c r="Z235" s="551"/>
      <c r="AA235" s="551"/>
      <c r="AB235" s="551"/>
      <c r="AC235" s="551"/>
      <c r="AD235" s="551"/>
      <c r="AE235" s="551"/>
      <c r="AF235" s="551"/>
      <c r="AG235" s="551"/>
      <c r="AH235" s="551"/>
      <c r="AI235" s="551"/>
      <c r="AJ235" s="551"/>
      <c r="AK235" s="551"/>
      <c r="AL235" s="551"/>
      <c r="AM235" s="551"/>
      <c r="AN235" s="551"/>
      <c r="AO235" s="551"/>
      <c r="AP235" s="551"/>
      <c r="AQ235" s="551"/>
      <c r="AR235" s="551"/>
      <c r="AS235" s="551"/>
      <c r="AT235" s="551"/>
      <c r="AU235" s="551"/>
      <c r="BE235" s="544"/>
      <c r="BG235" s="165"/>
      <c r="BK235" s="76"/>
    </row>
    <row r="236" spans="1:108" hidden="1">
      <c r="A236" s="551" t="str">
        <f>IF(D36="","","[報告書記載：採取者]　"&amp;D36&amp;CHAR(10))</f>
        <v/>
      </c>
      <c r="B236" s="552"/>
      <c r="C236" s="551"/>
      <c r="D236" s="563"/>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51"/>
      <c r="AL236" s="551"/>
      <c r="AM236" s="551"/>
      <c r="AN236" s="551"/>
      <c r="AO236" s="551"/>
      <c r="AP236" s="551"/>
      <c r="AQ236" s="551"/>
      <c r="AR236" s="551"/>
      <c r="AS236" s="551"/>
      <c r="AT236" s="551"/>
      <c r="AU236" s="551"/>
      <c r="BE236" s="544"/>
      <c r="BG236" s="165"/>
      <c r="BK236" s="76"/>
    </row>
    <row r="237" spans="1:108" hidden="1">
      <c r="A237" s="551"/>
      <c r="B237" s="552"/>
      <c r="C237" s="551"/>
      <c r="D237" s="563"/>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c r="AC237" s="551"/>
      <c r="AD237" s="551"/>
      <c r="AE237" s="551"/>
      <c r="AF237" s="551"/>
      <c r="AG237" s="551"/>
      <c r="AH237" s="551"/>
      <c r="AI237" s="551"/>
      <c r="AJ237" s="551"/>
      <c r="AK237" s="551"/>
      <c r="AL237" s="551"/>
      <c r="AM237" s="551"/>
      <c r="AN237" s="551"/>
      <c r="AO237" s="551"/>
      <c r="AP237" s="551"/>
      <c r="AQ237" s="551"/>
      <c r="AR237" s="551"/>
      <c r="AS237" s="551"/>
      <c r="AT237" s="551"/>
      <c r="AU237" s="551"/>
      <c r="BE237" s="544"/>
      <c r="BG237" s="165"/>
      <c r="BK237" s="76"/>
    </row>
    <row r="238" spans="1:108" hidden="1">
      <c r="A238" s="551"/>
      <c r="B238" s="552"/>
      <c r="C238" s="551"/>
      <c r="D238" s="563"/>
      <c r="E238" s="551"/>
      <c r="F238" s="551"/>
      <c r="G238" s="551"/>
      <c r="H238" s="551"/>
      <c r="I238" s="551"/>
      <c r="J238" s="551"/>
      <c r="K238" s="551"/>
      <c r="L238" s="551"/>
      <c r="M238" s="551"/>
      <c r="N238" s="551"/>
      <c r="O238" s="551"/>
      <c r="P238" s="551"/>
      <c r="Q238" s="551"/>
      <c r="R238" s="551"/>
      <c r="S238" s="551"/>
      <c r="T238" s="551"/>
      <c r="U238" s="551"/>
      <c r="V238" s="551"/>
      <c r="W238" s="551"/>
      <c r="X238" s="551"/>
      <c r="Y238" s="551"/>
      <c r="Z238" s="551"/>
      <c r="AA238" s="551"/>
      <c r="AB238" s="551"/>
      <c r="AC238" s="551"/>
      <c r="AD238" s="551"/>
      <c r="AE238" s="551"/>
      <c r="AF238" s="551"/>
      <c r="AG238" s="551"/>
      <c r="AH238" s="551"/>
      <c r="AI238" s="551"/>
      <c r="AJ238" s="551"/>
      <c r="AK238" s="551"/>
      <c r="AL238" s="551"/>
      <c r="AM238" s="551"/>
      <c r="AN238" s="551"/>
      <c r="AO238" s="551"/>
      <c r="AP238" s="551"/>
      <c r="AQ238" s="551"/>
      <c r="AR238" s="551"/>
      <c r="AS238" s="551"/>
      <c r="AT238" s="551"/>
      <c r="AU238" s="551"/>
      <c r="BE238" s="544"/>
      <c r="BG238" s="165"/>
      <c r="BK238" s="76"/>
    </row>
    <row r="239" spans="1:108" hidden="1">
      <c r="A239" s="551"/>
      <c r="B239" s="552"/>
      <c r="C239" s="551"/>
      <c r="D239" s="563"/>
      <c r="E239" s="551"/>
      <c r="F239" s="551"/>
      <c r="G239" s="551"/>
      <c r="H239" s="551"/>
      <c r="I239" s="551"/>
      <c r="J239" s="551"/>
      <c r="K239" s="551"/>
      <c r="L239" s="551"/>
      <c r="M239" s="551"/>
      <c r="N239" s="551"/>
      <c r="O239" s="551"/>
      <c r="P239" s="551"/>
      <c r="Q239" s="551"/>
      <c r="R239" s="551"/>
      <c r="S239" s="551"/>
      <c r="T239" s="551"/>
      <c r="U239" s="551"/>
      <c r="V239" s="551"/>
      <c r="W239" s="551"/>
      <c r="X239" s="551"/>
      <c r="Y239" s="551"/>
      <c r="Z239" s="551"/>
      <c r="AA239" s="551"/>
      <c r="AB239" s="551"/>
      <c r="AC239" s="551"/>
      <c r="AD239" s="551"/>
      <c r="AE239" s="551"/>
      <c r="AF239" s="551"/>
      <c r="AG239" s="551"/>
      <c r="AH239" s="551"/>
      <c r="AI239" s="551"/>
      <c r="AJ239" s="551"/>
      <c r="AK239" s="551"/>
      <c r="AL239" s="551"/>
      <c r="AM239" s="551"/>
      <c r="AN239" s="551"/>
      <c r="AO239" s="551"/>
      <c r="AP239" s="551"/>
      <c r="AQ239" s="551"/>
      <c r="AR239" s="551"/>
      <c r="AS239" s="551"/>
      <c r="AT239" s="551"/>
      <c r="AU239" s="551"/>
      <c r="BE239" s="544"/>
      <c r="BG239" s="165"/>
      <c r="BK239" s="76"/>
    </row>
    <row r="240" spans="1:108" hidden="1">
      <c r="A240" s="559" t="str">
        <f>AI232&amp;AK232&amp;AL232&amp;AN232&amp;AO232&amp;AP232&amp;AR232&amp;AU232</f>
        <v xml:space="preserve">備考欄 :                              /
</v>
      </c>
      <c r="B240" s="552"/>
      <c r="C240" s="551"/>
      <c r="D240" s="563"/>
      <c r="E240" s="551"/>
      <c r="F240" s="551"/>
      <c r="G240" s="551"/>
      <c r="H240" s="551"/>
      <c r="I240" s="551"/>
      <c r="J240" s="551"/>
      <c r="K240" s="551"/>
      <c r="L240" s="551"/>
      <c r="M240" s="551"/>
      <c r="N240" s="551"/>
      <c r="O240" s="551"/>
      <c r="P240" s="551"/>
      <c r="Q240" s="551"/>
      <c r="R240" s="551"/>
      <c r="S240" s="551"/>
      <c r="T240" s="551"/>
      <c r="U240" s="551"/>
      <c r="V240" s="551"/>
      <c r="W240" s="551"/>
      <c r="X240" s="551"/>
      <c r="Y240" s="551"/>
      <c r="Z240" s="551"/>
      <c r="AA240" s="551"/>
      <c r="AB240" s="551"/>
      <c r="AC240" s="551"/>
      <c r="AD240" s="551"/>
      <c r="AE240" s="551"/>
      <c r="AF240" s="551"/>
      <c r="AG240" s="551"/>
      <c r="AH240" s="551"/>
      <c r="AI240" s="551"/>
      <c r="AJ240" s="551"/>
      <c r="AK240" s="551"/>
      <c r="AL240" s="551"/>
      <c r="AM240" s="551"/>
      <c r="AN240" s="551"/>
      <c r="AO240" s="551"/>
      <c r="AP240" s="551"/>
      <c r="AQ240" s="551"/>
      <c r="AR240" s="551"/>
      <c r="AS240" s="551"/>
      <c r="AT240" s="551"/>
      <c r="AU240" s="551"/>
      <c r="BE240" s="544"/>
      <c r="BG240" s="165"/>
      <c r="BK240" s="76"/>
    </row>
    <row r="241" spans="1:63" hidden="1">
      <c r="A241" s="551"/>
      <c r="B241" s="552"/>
      <c r="C241" s="551"/>
      <c r="D241" s="563"/>
      <c r="E241" s="551"/>
      <c r="F241" s="551"/>
      <c r="G241" s="551"/>
      <c r="H241" s="551"/>
      <c r="I241" s="551"/>
      <c r="J241" s="551"/>
      <c r="K241" s="551"/>
      <c r="L241" s="551"/>
      <c r="M241" s="551"/>
      <c r="N241" s="551"/>
      <c r="O241" s="551"/>
      <c r="P241" s="551"/>
      <c r="Q241" s="551"/>
      <c r="R241" s="551"/>
      <c r="S241" s="551"/>
      <c r="T241" s="551"/>
      <c r="U241" s="551"/>
      <c r="V241" s="551"/>
      <c r="W241" s="551"/>
      <c r="X241" s="551"/>
      <c r="Y241" s="551"/>
      <c r="Z241" s="551"/>
      <c r="AA241" s="551"/>
      <c r="AB241" s="551"/>
      <c r="AC241" s="551"/>
      <c r="AD241" s="551"/>
      <c r="AE241" s="551"/>
      <c r="AF241" s="551"/>
      <c r="AG241" s="551"/>
      <c r="AH241" s="551"/>
      <c r="AI241" s="551"/>
      <c r="AJ241" s="551"/>
      <c r="AK241" s="551"/>
      <c r="AL241" s="551"/>
      <c r="AM241" s="551"/>
      <c r="AN241" s="551"/>
      <c r="AO241" s="551"/>
      <c r="AP241" s="551"/>
      <c r="AQ241" s="551"/>
      <c r="AR241" s="551"/>
      <c r="AS241" s="551"/>
      <c r="AT241" s="551"/>
      <c r="AU241" s="551"/>
      <c r="BE241" s="544"/>
      <c r="BG241" s="165"/>
      <c r="BK241" s="76"/>
    </row>
    <row r="242" spans="1:63" hidden="1">
      <c r="A242" s="551"/>
      <c r="B242" s="552"/>
      <c r="C242" s="551"/>
      <c r="D242" s="563"/>
      <c r="E242" s="551"/>
      <c r="F242" s="551"/>
      <c r="G242" s="551"/>
      <c r="H242" s="551"/>
      <c r="I242" s="551"/>
      <c r="J242" s="551"/>
      <c r="K242" s="551"/>
      <c r="L242" s="551"/>
      <c r="M242" s="551"/>
      <c r="N242" s="551"/>
      <c r="O242" s="551"/>
      <c r="P242" s="551"/>
      <c r="Q242" s="551"/>
      <c r="R242" s="551"/>
      <c r="S242" s="551"/>
      <c r="T242" s="551"/>
      <c r="U242" s="551"/>
      <c r="V242" s="551"/>
      <c r="W242" s="551"/>
      <c r="X242" s="551"/>
      <c r="Y242" s="551"/>
      <c r="Z242" s="551"/>
      <c r="AA242" s="551"/>
      <c r="AB242" s="551"/>
      <c r="AC242" s="551"/>
      <c r="AD242" s="551"/>
      <c r="AE242" s="551"/>
      <c r="AF242" s="551"/>
      <c r="AG242" s="551"/>
      <c r="AH242" s="551"/>
      <c r="AI242" s="551"/>
      <c r="AJ242" s="551"/>
      <c r="AK242" s="551"/>
      <c r="AL242" s="551"/>
      <c r="AM242" s="551"/>
      <c r="AN242" s="551"/>
      <c r="AO242" s="551"/>
      <c r="AP242" s="551"/>
      <c r="AQ242" s="551"/>
      <c r="AR242" s="551"/>
      <c r="AS242" s="551"/>
      <c r="AT242" s="551"/>
      <c r="AU242" s="551"/>
      <c r="BE242" s="544"/>
      <c r="BG242" s="165"/>
      <c r="BK242" s="76"/>
    </row>
    <row r="243" spans="1:63" hidden="1">
      <c r="A243" s="551"/>
      <c r="B243" s="552"/>
      <c r="C243" s="551"/>
      <c r="D243" s="563"/>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51"/>
      <c r="AL243" s="551"/>
      <c r="AM243" s="551"/>
      <c r="AN243" s="551"/>
      <c r="AO243" s="551"/>
      <c r="AP243" s="551"/>
      <c r="AQ243" s="551"/>
      <c r="AR243" s="551"/>
      <c r="AS243" s="551"/>
      <c r="AT243" s="551"/>
      <c r="AU243" s="551"/>
      <c r="BE243" s="544"/>
      <c r="BG243" s="165"/>
      <c r="BK243" s="76"/>
    </row>
    <row r="244" spans="1:63" hidden="1">
      <c r="A244" s="551"/>
      <c r="B244" s="552"/>
      <c r="C244" s="551"/>
      <c r="D244" s="563"/>
      <c r="E244" s="551"/>
      <c r="F244" s="551"/>
      <c r="G244" s="551"/>
      <c r="H244" s="551"/>
      <c r="I244" s="551"/>
      <c r="J244" s="551"/>
      <c r="K244" s="551"/>
      <c r="L244" s="551"/>
      <c r="M244" s="551"/>
      <c r="N244" s="551"/>
      <c r="O244" s="551"/>
      <c r="P244" s="551"/>
      <c r="Q244" s="551"/>
      <c r="R244" s="551"/>
      <c r="S244" s="551"/>
      <c r="T244" s="551"/>
      <c r="U244" s="551"/>
      <c r="V244" s="551"/>
      <c r="W244" s="551"/>
      <c r="X244" s="551"/>
      <c r="Y244" s="551"/>
      <c r="Z244" s="551"/>
      <c r="AA244" s="551"/>
      <c r="AB244" s="551"/>
      <c r="AC244" s="551"/>
      <c r="AD244" s="551"/>
      <c r="AE244" s="551"/>
      <c r="AF244" s="551"/>
      <c r="AG244" s="551"/>
      <c r="AH244" s="551"/>
      <c r="AI244" s="551"/>
      <c r="AJ244" s="551"/>
      <c r="AK244" s="551"/>
      <c r="AL244" s="551"/>
      <c r="AM244" s="551"/>
      <c r="AN244" s="551"/>
      <c r="AO244" s="551"/>
      <c r="AP244" s="551"/>
      <c r="AQ244" s="551"/>
      <c r="AR244" s="551"/>
      <c r="AS244" s="551"/>
      <c r="AT244" s="551"/>
      <c r="AU244" s="551"/>
      <c r="BE244" s="544"/>
      <c r="BG244" s="165"/>
      <c r="BK244" s="76"/>
    </row>
    <row r="245" spans="1:63" hidden="1">
      <c r="A245" s="551"/>
      <c r="B245" s="552"/>
      <c r="C245" s="551"/>
      <c r="D245" s="563"/>
      <c r="E245" s="551"/>
      <c r="F245" s="551"/>
      <c r="G245" s="551"/>
      <c r="H245" s="551"/>
      <c r="I245" s="551"/>
      <c r="J245" s="551"/>
      <c r="K245" s="551"/>
      <c r="L245" s="551"/>
      <c r="M245" s="551"/>
      <c r="N245" s="551"/>
      <c r="O245" s="551"/>
      <c r="P245" s="551"/>
      <c r="Q245" s="551"/>
      <c r="R245" s="551"/>
      <c r="S245" s="551"/>
      <c r="T245" s="551"/>
      <c r="U245" s="551"/>
      <c r="V245" s="551"/>
      <c r="W245" s="551"/>
      <c r="X245" s="551"/>
      <c r="Y245" s="551"/>
      <c r="Z245" s="551"/>
      <c r="AA245" s="551"/>
      <c r="AB245" s="551"/>
      <c r="AC245" s="551"/>
      <c r="AD245" s="551"/>
      <c r="AE245" s="551"/>
      <c r="AF245" s="551"/>
      <c r="AG245" s="551"/>
      <c r="AH245" s="551"/>
      <c r="AI245" s="551"/>
      <c r="AJ245" s="551"/>
      <c r="AK245" s="551"/>
      <c r="AL245" s="551"/>
      <c r="AM245" s="551"/>
      <c r="AN245" s="551"/>
      <c r="AO245" s="551"/>
      <c r="AP245" s="551"/>
      <c r="AQ245" s="551"/>
      <c r="AR245" s="551"/>
      <c r="AS245" s="551"/>
      <c r="AT245" s="551"/>
      <c r="AU245" s="551"/>
      <c r="BE245" s="544"/>
      <c r="BG245" s="165"/>
      <c r="BK245" s="76"/>
    </row>
    <row r="246" spans="1:63" hidden="1">
      <c r="A246" s="551"/>
      <c r="B246" s="552"/>
      <c r="C246" s="551"/>
      <c r="D246" s="563"/>
      <c r="E246" s="551"/>
      <c r="F246" s="551"/>
      <c r="G246" s="551"/>
      <c r="H246" s="551"/>
      <c r="I246" s="551"/>
      <c r="J246" s="551"/>
      <c r="K246" s="551"/>
      <c r="L246" s="551"/>
      <c r="M246" s="551"/>
      <c r="N246" s="551"/>
      <c r="O246" s="551"/>
      <c r="P246" s="551"/>
      <c r="Q246" s="551"/>
      <c r="R246" s="551"/>
      <c r="S246" s="551"/>
      <c r="T246" s="551"/>
      <c r="U246" s="551"/>
      <c r="V246" s="551"/>
      <c r="W246" s="551"/>
      <c r="X246" s="551"/>
      <c r="Y246" s="551"/>
      <c r="Z246" s="551"/>
      <c r="AA246" s="551"/>
      <c r="AB246" s="551"/>
      <c r="AC246" s="551"/>
      <c r="AD246" s="551"/>
      <c r="AE246" s="551"/>
      <c r="AF246" s="551"/>
      <c r="AG246" s="551"/>
      <c r="AH246" s="551"/>
      <c r="AI246" s="551"/>
      <c r="AJ246" s="551"/>
      <c r="AK246" s="551"/>
      <c r="AL246" s="551"/>
      <c r="AM246" s="551"/>
      <c r="AN246" s="551"/>
      <c r="AO246" s="551"/>
      <c r="AP246" s="551"/>
      <c r="AQ246" s="551"/>
      <c r="AR246" s="551"/>
      <c r="AS246" s="551"/>
      <c r="AT246" s="551"/>
      <c r="AU246" s="551"/>
      <c r="BE246" s="544"/>
      <c r="BG246" s="165"/>
      <c r="BK246" s="76"/>
    </row>
    <row r="247" spans="1:63" hidden="1">
      <c r="A247" s="551"/>
      <c r="B247" s="552"/>
      <c r="C247" s="551"/>
      <c r="D247" s="563"/>
      <c r="E247" s="551"/>
      <c r="F247" s="551"/>
      <c r="G247" s="551"/>
      <c r="H247" s="551"/>
      <c r="I247" s="551"/>
      <c r="J247" s="551"/>
      <c r="K247" s="551"/>
      <c r="L247" s="551"/>
      <c r="M247" s="551"/>
      <c r="N247" s="551"/>
      <c r="O247" s="551"/>
      <c r="P247" s="551"/>
      <c r="Q247" s="551"/>
      <c r="R247" s="551"/>
      <c r="S247" s="551"/>
      <c r="T247" s="551"/>
      <c r="U247" s="551"/>
      <c r="V247" s="551"/>
      <c r="W247" s="551"/>
      <c r="X247" s="551"/>
      <c r="Y247" s="551"/>
      <c r="Z247" s="551"/>
      <c r="AA247" s="551"/>
      <c r="AB247" s="551"/>
      <c r="AC247" s="551"/>
      <c r="AD247" s="551"/>
      <c r="AE247" s="551"/>
      <c r="AF247" s="551"/>
      <c r="AG247" s="551"/>
      <c r="AH247" s="551"/>
      <c r="AI247" s="551"/>
      <c r="AJ247" s="551"/>
      <c r="AK247" s="551"/>
      <c r="AL247" s="551"/>
      <c r="AM247" s="551"/>
      <c r="AN247" s="551"/>
      <c r="AO247" s="551"/>
      <c r="AP247" s="551"/>
      <c r="AQ247" s="551"/>
      <c r="AR247" s="551"/>
      <c r="AS247" s="551"/>
      <c r="AT247" s="551"/>
      <c r="AU247" s="551"/>
      <c r="BE247" s="544"/>
      <c r="BG247" s="165"/>
      <c r="BK247" s="76"/>
    </row>
    <row r="248" spans="1:63" hidden="1">
      <c r="A248" s="551"/>
      <c r="B248" s="552"/>
      <c r="C248" s="551"/>
      <c r="D248" s="563"/>
      <c r="E248" s="551"/>
      <c r="F248" s="551"/>
      <c r="G248" s="551"/>
      <c r="H248" s="551"/>
      <c r="I248" s="551"/>
      <c r="J248" s="551"/>
      <c r="K248" s="551"/>
      <c r="L248" s="551"/>
      <c r="M248" s="551"/>
      <c r="N248" s="551"/>
      <c r="O248" s="551"/>
      <c r="P248" s="551"/>
      <c r="Q248" s="551"/>
      <c r="R248" s="551"/>
      <c r="S248" s="551"/>
      <c r="T248" s="551"/>
      <c r="U248" s="551"/>
      <c r="V248" s="551"/>
      <c r="W248" s="551"/>
      <c r="X248" s="551"/>
      <c r="Y248" s="551"/>
      <c r="Z248" s="551"/>
      <c r="AA248" s="551"/>
      <c r="AB248" s="551"/>
      <c r="AC248" s="551"/>
      <c r="AD248" s="551"/>
      <c r="AE248" s="551"/>
      <c r="AF248" s="551"/>
      <c r="AG248" s="551"/>
      <c r="AH248" s="551"/>
      <c r="AI248" s="551"/>
      <c r="AJ248" s="551"/>
      <c r="AK248" s="551"/>
      <c r="AL248" s="551"/>
      <c r="AM248" s="551"/>
      <c r="AN248" s="551"/>
      <c r="AO248" s="551"/>
      <c r="AP248" s="551"/>
      <c r="AQ248" s="551"/>
      <c r="AR248" s="551"/>
      <c r="AS248" s="551"/>
      <c r="AT248" s="551"/>
      <c r="AU248" s="551"/>
      <c r="BE248" s="544"/>
      <c r="BG248" s="165"/>
      <c r="BK248" s="76"/>
    </row>
    <row r="249" spans="1:63" hidden="1">
      <c r="A249" s="551"/>
      <c r="B249" s="552"/>
      <c r="C249" s="551"/>
      <c r="D249" s="563"/>
      <c r="E249" s="551"/>
      <c r="F249" s="551"/>
      <c r="G249" s="551"/>
      <c r="H249" s="551"/>
      <c r="I249" s="551"/>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51"/>
      <c r="AF249" s="551"/>
      <c r="AG249" s="551"/>
      <c r="AH249" s="551"/>
      <c r="AI249" s="551"/>
      <c r="AJ249" s="551"/>
      <c r="AK249" s="551"/>
      <c r="AL249" s="551"/>
      <c r="AM249" s="551"/>
      <c r="AN249" s="551"/>
      <c r="AO249" s="551"/>
      <c r="AP249" s="551"/>
      <c r="AQ249" s="551"/>
      <c r="AR249" s="551"/>
      <c r="AS249" s="551"/>
      <c r="AT249" s="551"/>
      <c r="AU249" s="551"/>
      <c r="BE249" s="544"/>
      <c r="BG249" s="165"/>
      <c r="BK249" s="76"/>
    </row>
    <row r="250" spans="1:63">
      <c r="A250" s="76"/>
      <c r="B250" s="82"/>
      <c r="D250" s="165"/>
      <c r="F250" s="76"/>
      <c r="BE250" s="544"/>
      <c r="BG250" s="165"/>
      <c r="BK250" s="76"/>
    </row>
    <row r="251" spans="1:63">
      <c r="A251" s="76"/>
      <c r="B251" s="82"/>
      <c r="D251" s="165"/>
      <c r="F251" s="76"/>
      <c r="BE251" s="544"/>
      <c r="BG251" s="165"/>
      <c r="BK251" s="76"/>
    </row>
    <row r="252" spans="1:63">
      <c r="A252" s="76"/>
      <c r="B252" s="82"/>
      <c r="D252" s="165"/>
      <c r="F252" s="76"/>
      <c r="BE252" s="544"/>
      <c r="BG252" s="165"/>
      <c r="BK252" s="76"/>
    </row>
    <row r="253" spans="1:63">
      <c r="A253" s="76"/>
      <c r="B253" s="82"/>
      <c r="D253" s="165"/>
      <c r="F253" s="76"/>
      <c r="BE253" s="544"/>
      <c r="BG253" s="165"/>
      <c r="BK253" s="76"/>
    </row>
    <row r="254" spans="1:63">
      <c r="A254" s="76"/>
      <c r="B254" s="82"/>
      <c r="D254" s="165"/>
      <c r="F254" s="76"/>
      <c r="BG254" s="165"/>
      <c r="BK254" s="76"/>
    </row>
    <row r="255" spans="1:63">
      <c r="A255" s="76"/>
      <c r="B255" s="82"/>
      <c r="D255" s="165"/>
      <c r="F255" s="76"/>
      <c r="BG255" s="165"/>
      <c r="BK255" s="76"/>
    </row>
    <row r="256" spans="1:63">
      <c r="A256" s="76"/>
      <c r="B256" s="82"/>
      <c r="D256" s="165"/>
      <c r="F256" s="76"/>
      <c r="BG256" s="165"/>
      <c r="BK256" s="76"/>
    </row>
    <row r="257" spans="1:63">
      <c r="A257" s="76"/>
      <c r="B257" s="82"/>
      <c r="D257" s="165"/>
      <c r="F257" s="76"/>
      <c r="BG257" s="165"/>
      <c r="BK257" s="76"/>
    </row>
    <row r="258" spans="1:63">
      <c r="A258" s="76"/>
      <c r="B258" s="82"/>
      <c r="D258" s="165"/>
      <c r="F258" s="76"/>
      <c r="BG258" s="165"/>
      <c r="BK258" s="76"/>
    </row>
    <row r="259" spans="1:63">
      <c r="A259" s="76"/>
      <c r="B259" s="82"/>
      <c r="D259" s="165"/>
      <c r="F259" s="76"/>
      <c r="BG259" s="165"/>
      <c r="BK259" s="76"/>
    </row>
    <row r="260" spans="1:63">
      <c r="A260" s="76"/>
      <c r="B260" s="82"/>
      <c r="D260" s="165"/>
      <c r="F260" s="76"/>
      <c r="BG260" s="165"/>
      <c r="BK260" s="76"/>
    </row>
    <row r="261" spans="1:63">
      <c r="A261" s="76"/>
      <c r="B261" s="82"/>
      <c r="D261" s="165"/>
      <c r="F261" s="76"/>
      <c r="BG261" s="165"/>
      <c r="BK261" s="76"/>
    </row>
    <row r="262" spans="1:63">
      <c r="A262" s="76"/>
      <c r="B262" s="82"/>
      <c r="D262" s="165"/>
      <c r="F262" s="76"/>
      <c r="BG262" s="165"/>
      <c r="BK262" s="76"/>
    </row>
    <row r="263" spans="1:63">
      <c r="A263" s="76"/>
      <c r="B263" s="82"/>
      <c r="D263" s="165"/>
      <c r="F263" s="76"/>
      <c r="BG263" s="165"/>
      <c r="BK263" s="76"/>
    </row>
    <row r="264" spans="1:63">
      <c r="A264" s="76"/>
      <c r="B264" s="82"/>
      <c r="D264" s="165"/>
      <c r="F264" s="76"/>
      <c r="BG264" s="165"/>
      <c r="BK264" s="76"/>
    </row>
    <row r="265" spans="1:63">
      <c r="A265" s="76"/>
      <c r="B265" s="82"/>
      <c r="D265" s="165"/>
      <c r="F265" s="76"/>
      <c r="BG265" s="165"/>
      <c r="BK265" s="76"/>
    </row>
    <row r="266" spans="1:63">
      <c r="A266" s="76"/>
      <c r="B266" s="82"/>
      <c r="D266" s="165"/>
      <c r="F266" s="76"/>
      <c r="BG266" s="165"/>
      <c r="BK266" s="76"/>
    </row>
    <row r="267" spans="1:63">
      <c r="A267" s="76"/>
      <c r="B267" s="82"/>
      <c r="D267" s="165"/>
      <c r="F267" s="76"/>
      <c r="BG267" s="165"/>
      <c r="BK267" s="76"/>
    </row>
    <row r="268" spans="1:63">
      <c r="A268" s="76"/>
      <c r="B268" s="82"/>
      <c r="D268" s="165"/>
      <c r="F268" s="76"/>
      <c r="BG268" s="165"/>
      <c r="BK268" s="76"/>
    </row>
    <row r="269" spans="1:63">
      <c r="A269" s="76"/>
      <c r="B269" s="82"/>
      <c r="D269" s="165"/>
      <c r="F269" s="76"/>
      <c r="BG269" s="165"/>
      <c r="BK269" s="76"/>
    </row>
    <row r="270" spans="1:63">
      <c r="A270" s="76"/>
      <c r="B270" s="82"/>
      <c r="D270" s="165"/>
      <c r="F270" s="76"/>
      <c r="BG270" s="165"/>
      <c r="BK270" s="76"/>
    </row>
    <row r="271" spans="1:63">
      <c r="A271" s="76"/>
      <c r="B271" s="82"/>
      <c r="D271" s="165"/>
      <c r="F271" s="76"/>
      <c r="BG271" s="165"/>
      <c r="BK271" s="76"/>
    </row>
    <row r="272" spans="1:63">
      <c r="A272" s="76"/>
      <c r="B272" s="82"/>
      <c r="D272" s="165"/>
      <c r="F272" s="76"/>
      <c r="BG272" s="165"/>
      <c r="BK272" s="76"/>
    </row>
    <row r="273" spans="1:63">
      <c r="A273" s="76"/>
      <c r="B273" s="82"/>
      <c r="D273" s="165"/>
      <c r="F273" s="76"/>
      <c r="BG273" s="165"/>
      <c r="BK273" s="76"/>
    </row>
    <row r="274" spans="1:63">
      <c r="A274" s="76"/>
      <c r="B274" s="82"/>
      <c r="D274" s="165"/>
      <c r="F274" s="76"/>
      <c r="BG274" s="165"/>
      <c r="BK274" s="76"/>
    </row>
    <row r="275" spans="1:63">
      <c r="A275" s="76"/>
      <c r="B275" s="82"/>
      <c r="D275" s="165"/>
      <c r="F275" s="76"/>
      <c r="BG275" s="165"/>
      <c r="BK275" s="76"/>
    </row>
    <row r="276" spans="1:63">
      <c r="A276" s="76"/>
      <c r="B276" s="82"/>
      <c r="D276" s="165"/>
      <c r="F276" s="76"/>
      <c r="BG276" s="165"/>
      <c r="BK276" s="76"/>
    </row>
    <row r="277" spans="1:63">
      <c r="A277" s="76"/>
      <c r="B277" s="82"/>
      <c r="D277" s="165"/>
      <c r="F277" s="76"/>
      <c r="BG277" s="165"/>
      <c r="BK277" s="76"/>
    </row>
    <row r="278" spans="1:63">
      <c r="A278" s="76"/>
      <c r="B278" s="82"/>
      <c r="D278" s="165"/>
      <c r="F278" s="76"/>
      <c r="BG278" s="165"/>
      <c r="BK278" s="76"/>
    </row>
    <row r="279" spans="1:63">
      <c r="A279" s="76"/>
      <c r="B279" s="82"/>
      <c r="D279" s="165"/>
      <c r="F279" s="76"/>
      <c r="BG279" s="165"/>
      <c r="BK279" s="76"/>
    </row>
    <row r="280" spans="1:63">
      <c r="A280" s="76"/>
      <c r="B280" s="82"/>
      <c r="D280" s="165"/>
      <c r="F280" s="76"/>
      <c r="BG280" s="165"/>
      <c r="BK280" s="76"/>
    </row>
    <row r="281" spans="1:63">
      <c r="A281" s="76"/>
      <c r="B281" s="82"/>
      <c r="D281" s="165"/>
      <c r="F281" s="76"/>
      <c r="BG281" s="165"/>
      <c r="BK281" s="76"/>
    </row>
    <row r="282" spans="1:63">
      <c r="A282" s="76"/>
      <c r="B282" s="82"/>
      <c r="D282" s="165"/>
      <c r="F282" s="76"/>
      <c r="BG282" s="165"/>
      <c r="BK282" s="76"/>
    </row>
    <row r="283" spans="1:63">
      <c r="A283" s="76"/>
      <c r="B283" s="82"/>
      <c r="D283" s="165"/>
      <c r="F283" s="76"/>
      <c r="BG283" s="165"/>
      <c r="BK283" s="76"/>
    </row>
    <row r="284" spans="1:63">
      <c r="A284" s="76"/>
      <c r="B284" s="82"/>
      <c r="D284" s="165"/>
      <c r="F284" s="76"/>
      <c r="BG284" s="165"/>
      <c r="BK284" s="76"/>
    </row>
    <row r="285" spans="1:63">
      <c r="A285" s="76"/>
      <c r="B285" s="82"/>
      <c r="D285" s="165"/>
      <c r="F285" s="76"/>
      <c r="BG285" s="165"/>
      <c r="BK285" s="76"/>
    </row>
    <row r="286" spans="1:63">
      <c r="A286" s="76"/>
      <c r="B286" s="82"/>
      <c r="D286" s="165"/>
      <c r="F286" s="76"/>
      <c r="BG286" s="165"/>
      <c r="BK286" s="76"/>
    </row>
    <row r="287" spans="1:63">
      <c r="A287" s="76"/>
      <c r="B287" s="82"/>
      <c r="D287" s="165"/>
      <c r="F287" s="76"/>
      <c r="BG287" s="165"/>
      <c r="BK287" s="76"/>
    </row>
    <row r="288" spans="1:63">
      <c r="A288" s="76"/>
      <c r="B288" s="82"/>
      <c r="D288" s="165"/>
      <c r="F288" s="76"/>
      <c r="BG288" s="165"/>
      <c r="BK288" s="76"/>
    </row>
    <row r="289" spans="1:63">
      <c r="A289" s="76"/>
      <c r="B289" s="82"/>
      <c r="D289" s="165"/>
      <c r="F289" s="76"/>
      <c r="BG289" s="165"/>
      <c r="BK289" s="76"/>
    </row>
    <row r="290" spans="1:63">
      <c r="A290" s="76"/>
      <c r="B290" s="82"/>
      <c r="D290" s="165"/>
      <c r="F290" s="76"/>
      <c r="BG290" s="165"/>
      <c r="BK290" s="76"/>
    </row>
    <row r="291" spans="1:63">
      <c r="A291" s="76"/>
      <c r="B291" s="82"/>
      <c r="D291" s="165"/>
      <c r="F291" s="76"/>
      <c r="BG291" s="165"/>
      <c r="BK291" s="76"/>
    </row>
    <row r="292" spans="1:63">
      <c r="A292" s="76"/>
      <c r="B292" s="82"/>
      <c r="D292" s="165"/>
      <c r="F292" s="76"/>
      <c r="BG292" s="165"/>
      <c r="BK292" s="76"/>
    </row>
    <row r="293" spans="1:63">
      <c r="A293" s="76"/>
      <c r="B293" s="82"/>
      <c r="D293" s="165"/>
      <c r="F293" s="76"/>
      <c r="BG293" s="165"/>
      <c r="BK293" s="76"/>
    </row>
    <row r="294" spans="1:63">
      <c r="A294" s="76"/>
      <c r="B294" s="82"/>
      <c r="D294" s="165"/>
      <c r="F294" s="76"/>
      <c r="BG294" s="165"/>
      <c r="BK294" s="76"/>
    </row>
    <row r="295" spans="1:63">
      <c r="A295" s="76"/>
      <c r="B295" s="82"/>
      <c r="D295" s="165"/>
      <c r="F295" s="76"/>
      <c r="BG295" s="165"/>
      <c r="BK295" s="76"/>
    </row>
    <row r="296" spans="1:63">
      <c r="A296" s="76"/>
      <c r="B296" s="82"/>
      <c r="D296" s="165"/>
      <c r="F296" s="76"/>
      <c r="BG296" s="165"/>
      <c r="BK296" s="76"/>
    </row>
    <row r="297" spans="1:63">
      <c r="A297" s="76"/>
      <c r="B297" s="82"/>
      <c r="D297" s="165"/>
      <c r="F297" s="76"/>
      <c r="BG297" s="165"/>
      <c r="BK297" s="76"/>
    </row>
    <row r="298" spans="1:63">
      <c r="A298" s="76"/>
      <c r="B298" s="82"/>
      <c r="D298" s="165"/>
      <c r="F298" s="76"/>
      <c r="BG298" s="165"/>
      <c r="BK298" s="76"/>
    </row>
    <row r="299" spans="1:63">
      <c r="A299" s="76"/>
      <c r="B299" s="82"/>
      <c r="D299" s="165"/>
      <c r="F299" s="76"/>
      <c r="BG299" s="165"/>
      <c r="BK299" s="76"/>
    </row>
    <row r="300" spans="1:63">
      <c r="A300" s="76"/>
      <c r="B300" s="82"/>
      <c r="D300" s="165"/>
      <c r="F300" s="76"/>
      <c r="BG300" s="165"/>
      <c r="BK300" s="76"/>
    </row>
    <row r="301" spans="1:63">
      <c r="A301" s="76"/>
      <c r="B301" s="82"/>
      <c r="D301" s="165"/>
      <c r="F301" s="76"/>
      <c r="BG301" s="165"/>
      <c r="BK301" s="76"/>
    </row>
    <row r="302" spans="1:63">
      <c r="A302" s="76"/>
      <c r="B302" s="82"/>
      <c r="D302" s="165"/>
      <c r="F302" s="76"/>
      <c r="BG302" s="165"/>
      <c r="BK302" s="76"/>
    </row>
    <row r="303" spans="1:63">
      <c r="A303" s="76"/>
      <c r="B303" s="82"/>
      <c r="D303" s="165"/>
      <c r="F303" s="76"/>
      <c r="BG303" s="165"/>
      <c r="BK303" s="76"/>
    </row>
    <row r="304" spans="1:63">
      <c r="A304" s="76"/>
      <c r="B304" s="82"/>
      <c r="D304" s="165"/>
      <c r="F304" s="76"/>
      <c r="BG304" s="165"/>
      <c r="BK304" s="76"/>
    </row>
    <row r="305" spans="1:63">
      <c r="A305" s="76"/>
      <c r="B305" s="82"/>
      <c r="D305" s="165"/>
      <c r="F305" s="76"/>
      <c r="BG305" s="165"/>
      <c r="BK305" s="76"/>
    </row>
    <row r="306" spans="1:63">
      <c r="A306" s="76"/>
      <c r="B306" s="82"/>
      <c r="D306" s="165"/>
      <c r="F306" s="76"/>
      <c r="BG306" s="165"/>
      <c r="BK306" s="76"/>
    </row>
    <row r="307" spans="1:63">
      <c r="A307" s="76"/>
      <c r="B307" s="82"/>
      <c r="D307" s="165"/>
      <c r="F307" s="76"/>
      <c r="BG307" s="165"/>
      <c r="BK307" s="76"/>
    </row>
    <row r="308" spans="1:63">
      <c r="A308" s="76"/>
      <c r="B308" s="82"/>
      <c r="D308" s="165"/>
      <c r="F308" s="76"/>
      <c r="BG308" s="165"/>
      <c r="BK308" s="76"/>
    </row>
    <row r="309" spans="1:63">
      <c r="A309" s="76"/>
      <c r="B309" s="82"/>
      <c r="D309" s="165"/>
      <c r="F309" s="76"/>
      <c r="BG309" s="165"/>
      <c r="BK309" s="76"/>
    </row>
    <row r="310" spans="1:63">
      <c r="A310" s="76"/>
      <c r="B310" s="82"/>
      <c r="D310" s="165"/>
      <c r="F310" s="76"/>
      <c r="BG310" s="165"/>
      <c r="BK310" s="76"/>
    </row>
    <row r="311" spans="1:63">
      <c r="A311" s="76"/>
      <c r="B311" s="82"/>
      <c r="D311" s="165"/>
      <c r="F311" s="76"/>
      <c r="BG311" s="165"/>
      <c r="BK311" s="76"/>
    </row>
    <row r="312" spans="1:63">
      <c r="A312" s="76"/>
      <c r="B312" s="82"/>
      <c r="D312" s="165"/>
      <c r="F312" s="76"/>
      <c r="BG312" s="165"/>
      <c r="BK312" s="76"/>
    </row>
    <row r="313" spans="1:63">
      <c r="A313" s="76"/>
      <c r="B313" s="82"/>
      <c r="D313" s="165"/>
      <c r="F313" s="76"/>
      <c r="BG313" s="165"/>
      <c r="BK313" s="76"/>
    </row>
    <row r="314" spans="1:63">
      <c r="A314" s="76"/>
      <c r="B314" s="82"/>
      <c r="D314" s="165"/>
      <c r="F314" s="76"/>
      <c r="BG314" s="165"/>
      <c r="BK314" s="76"/>
    </row>
    <row r="315" spans="1:63">
      <c r="A315" s="76"/>
      <c r="B315" s="82"/>
      <c r="D315" s="165"/>
      <c r="F315" s="76"/>
      <c r="BG315" s="165"/>
      <c r="BK315" s="76"/>
    </row>
    <row r="316" spans="1:63">
      <c r="A316" s="76"/>
      <c r="B316" s="82"/>
      <c r="D316" s="165"/>
      <c r="F316" s="76"/>
      <c r="BG316" s="165"/>
      <c r="BK316" s="76"/>
    </row>
    <row r="317" spans="1:63">
      <c r="A317" s="76"/>
      <c r="B317" s="82"/>
      <c r="D317" s="165"/>
      <c r="F317" s="76"/>
      <c r="BG317" s="165"/>
      <c r="BK317" s="76"/>
    </row>
    <row r="318" spans="1:63">
      <c r="A318" s="76"/>
      <c r="B318" s="82"/>
      <c r="D318" s="165"/>
      <c r="F318" s="76"/>
      <c r="BG318" s="165"/>
      <c r="BK318" s="76"/>
    </row>
    <row r="319" spans="1:63">
      <c r="A319" s="76"/>
      <c r="B319" s="82"/>
      <c r="D319" s="165"/>
      <c r="F319" s="76"/>
      <c r="BG319" s="165"/>
      <c r="BK319" s="76"/>
    </row>
    <row r="320" spans="1:63">
      <c r="A320" s="76"/>
      <c r="B320" s="82"/>
      <c r="D320" s="165"/>
      <c r="F320" s="76"/>
      <c r="BG320" s="165"/>
      <c r="BK320" s="76"/>
    </row>
    <row r="321" spans="1:63">
      <c r="A321" s="76"/>
      <c r="B321" s="82"/>
      <c r="D321" s="165"/>
      <c r="F321" s="76"/>
      <c r="BG321" s="165"/>
      <c r="BK321" s="76"/>
    </row>
    <row r="322" spans="1:63">
      <c r="A322" s="76"/>
      <c r="B322" s="82"/>
      <c r="D322" s="165"/>
      <c r="F322" s="76"/>
      <c r="BG322" s="165"/>
      <c r="BK322" s="76"/>
    </row>
    <row r="323" spans="1:63">
      <c r="A323" s="76"/>
      <c r="B323" s="82"/>
      <c r="D323" s="165"/>
      <c r="F323" s="76"/>
      <c r="BG323" s="165"/>
      <c r="BK323" s="76"/>
    </row>
    <row r="324" spans="1:63">
      <c r="A324" s="76"/>
      <c r="B324" s="82"/>
      <c r="D324" s="165"/>
      <c r="F324" s="76"/>
      <c r="BG324" s="165"/>
      <c r="BK324" s="76"/>
    </row>
    <row r="325" spans="1:63">
      <c r="A325" s="76"/>
      <c r="B325" s="82"/>
      <c r="D325" s="165"/>
      <c r="F325" s="76"/>
      <c r="BG325" s="165"/>
      <c r="BK325" s="76"/>
    </row>
    <row r="326" spans="1:63">
      <c r="A326" s="76"/>
      <c r="B326" s="82"/>
      <c r="D326" s="165"/>
      <c r="F326" s="76"/>
      <c r="BG326" s="165"/>
      <c r="BK326" s="76"/>
    </row>
    <row r="327" spans="1:63">
      <c r="A327" s="76"/>
      <c r="B327" s="82"/>
      <c r="D327" s="165"/>
      <c r="F327" s="76"/>
      <c r="BG327" s="165"/>
      <c r="BK327" s="76"/>
    </row>
    <row r="328" spans="1:63">
      <c r="A328" s="76"/>
      <c r="B328" s="82"/>
      <c r="D328" s="165"/>
      <c r="F328" s="76"/>
      <c r="BG328" s="165"/>
      <c r="BK328" s="76"/>
    </row>
    <row r="329" spans="1:63">
      <c r="A329" s="76"/>
      <c r="B329" s="82"/>
      <c r="D329" s="165"/>
      <c r="F329" s="76"/>
      <c r="BG329" s="165"/>
      <c r="BK329" s="76"/>
    </row>
    <row r="330" spans="1:63">
      <c r="A330" s="76"/>
      <c r="B330" s="82"/>
      <c r="D330" s="165"/>
      <c r="F330" s="76"/>
      <c r="BG330" s="165"/>
      <c r="BK330" s="76"/>
    </row>
    <row r="331" spans="1:63">
      <c r="A331" s="76"/>
      <c r="B331" s="82"/>
      <c r="D331" s="165"/>
      <c r="F331" s="76"/>
      <c r="BG331" s="165"/>
      <c r="BK331" s="76"/>
    </row>
    <row r="332" spans="1:63">
      <c r="A332" s="76"/>
      <c r="B332" s="82"/>
      <c r="D332" s="165"/>
      <c r="F332" s="76"/>
      <c r="BG332" s="165"/>
      <c r="BK332" s="76"/>
    </row>
    <row r="333" spans="1:63">
      <c r="A333" s="76"/>
      <c r="B333" s="82"/>
      <c r="D333" s="165"/>
      <c r="F333" s="76"/>
      <c r="BG333" s="165"/>
      <c r="BK333" s="76"/>
    </row>
    <row r="334" spans="1:63">
      <c r="A334" s="76"/>
      <c r="B334" s="82"/>
      <c r="D334" s="165"/>
      <c r="F334" s="76"/>
      <c r="BG334" s="165"/>
      <c r="BK334" s="76"/>
    </row>
    <row r="335" spans="1:63">
      <c r="A335" s="76"/>
      <c r="B335" s="82"/>
      <c r="D335" s="165"/>
      <c r="F335" s="76"/>
      <c r="BG335" s="165"/>
      <c r="BK335" s="76"/>
    </row>
    <row r="336" spans="1:63">
      <c r="A336" s="76"/>
      <c r="B336" s="82"/>
      <c r="D336" s="165"/>
      <c r="F336" s="76"/>
      <c r="BG336" s="165"/>
      <c r="BK336" s="76"/>
    </row>
    <row r="337" spans="1:63">
      <c r="A337" s="76"/>
      <c r="B337" s="82"/>
      <c r="D337" s="165"/>
      <c r="F337" s="76"/>
      <c r="BG337" s="165"/>
      <c r="BK337" s="76"/>
    </row>
    <row r="338" spans="1:63">
      <c r="A338" s="76"/>
      <c r="B338" s="82"/>
      <c r="D338" s="165"/>
      <c r="F338" s="76"/>
      <c r="BG338" s="165"/>
      <c r="BK338" s="76"/>
    </row>
    <row r="339" spans="1:63">
      <c r="A339" s="76"/>
      <c r="B339" s="82"/>
      <c r="D339" s="165"/>
      <c r="F339" s="76"/>
      <c r="BG339" s="165"/>
      <c r="BK339" s="76"/>
    </row>
    <row r="340" spans="1:63">
      <c r="A340" s="76"/>
      <c r="B340" s="82"/>
      <c r="D340" s="165"/>
      <c r="F340" s="76"/>
      <c r="BG340" s="165"/>
      <c r="BK340" s="76"/>
    </row>
    <row r="341" spans="1:63">
      <c r="A341" s="76"/>
      <c r="B341" s="82"/>
      <c r="D341" s="165"/>
      <c r="F341" s="76"/>
      <c r="BG341" s="165"/>
      <c r="BK341" s="76"/>
    </row>
    <row r="342" spans="1:63">
      <c r="A342" s="76"/>
      <c r="B342" s="82"/>
      <c r="D342" s="165"/>
      <c r="F342" s="76"/>
      <c r="BG342" s="165"/>
      <c r="BK342" s="76"/>
    </row>
    <row r="343" spans="1:63">
      <c r="A343" s="76"/>
      <c r="B343" s="82"/>
      <c r="D343" s="165"/>
      <c r="F343" s="76"/>
      <c r="BG343" s="165"/>
      <c r="BK343" s="76"/>
    </row>
    <row r="344" spans="1:63">
      <c r="A344" s="76"/>
      <c r="B344" s="82"/>
      <c r="D344" s="165"/>
      <c r="F344" s="76"/>
      <c r="BG344" s="165"/>
      <c r="BK344" s="76"/>
    </row>
    <row r="345" spans="1:63">
      <c r="A345" s="76"/>
      <c r="B345" s="82"/>
      <c r="D345" s="165"/>
      <c r="F345" s="76"/>
      <c r="BG345" s="165"/>
      <c r="BK345" s="76"/>
    </row>
    <row r="346" spans="1:63">
      <c r="A346" s="76"/>
      <c r="B346" s="82"/>
      <c r="D346" s="165"/>
      <c r="F346" s="76"/>
      <c r="BG346" s="165"/>
      <c r="BK346" s="76"/>
    </row>
    <row r="347" spans="1:63">
      <c r="A347" s="76"/>
      <c r="B347" s="82"/>
      <c r="D347" s="165"/>
      <c r="F347" s="76"/>
      <c r="BG347" s="165"/>
      <c r="BK347" s="76"/>
    </row>
    <row r="348" spans="1:63">
      <c r="A348" s="76"/>
      <c r="B348" s="82"/>
      <c r="D348" s="165"/>
      <c r="F348" s="76"/>
      <c r="BG348" s="165"/>
      <c r="BK348" s="76"/>
    </row>
    <row r="349" spans="1:63">
      <c r="A349" s="76"/>
      <c r="B349" s="82"/>
      <c r="D349" s="165"/>
      <c r="F349" s="76"/>
      <c r="BG349" s="165"/>
      <c r="BK349" s="76"/>
    </row>
    <row r="350" spans="1:63">
      <c r="A350" s="76"/>
      <c r="B350" s="82"/>
      <c r="D350" s="165"/>
      <c r="F350" s="76"/>
      <c r="BG350" s="165"/>
      <c r="BK350" s="76"/>
    </row>
    <row r="351" spans="1:63">
      <c r="A351" s="76"/>
      <c r="B351" s="82"/>
      <c r="D351" s="165"/>
      <c r="F351" s="76"/>
      <c r="BG351" s="165"/>
      <c r="BK351" s="76"/>
    </row>
    <row r="352" spans="1:63">
      <c r="A352" s="76"/>
      <c r="B352" s="82"/>
      <c r="D352" s="165"/>
      <c r="F352" s="76"/>
      <c r="BG352" s="165"/>
      <c r="BK352" s="76"/>
    </row>
    <row r="353" spans="1:63">
      <c r="A353" s="76"/>
      <c r="B353" s="82"/>
      <c r="D353" s="165"/>
      <c r="F353" s="76"/>
      <c r="BG353" s="165"/>
      <c r="BK353" s="76"/>
    </row>
    <row r="354" spans="1:63">
      <c r="A354" s="76"/>
      <c r="B354" s="82"/>
      <c r="D354" s="165"/>
      <c r="F354" s="76"/>
      <c r="BG354" s="165"/>
      <c r="BK354" s="76"/>
    </row>
    <row r="355" spans="1:63">
      <c r="A355" s="76"/>
      <c r="B355" s="82"/>
      <c r="D355" s="165"/>
      <c r="F355" s="76"/>
      <c r="BG355" s="165"/>
      <c r="BK355" s="76"/>
    </row>
    <row r="356" spans="1:63">
      <c r="A356" s="76"/>
      <c r="B356" s="82"/>
      <c r="D356" s="165"/>
      <c r="F356" s="76"/>
      <c r="BG356" s="165"/>
      <c r="BK356" s="76"/>
    </row>
    <row r="357" spans="1:63">
      <c r="A357" s="76"/>
      <c r="B357" s="82"/>
      <c r="D357" s="165"/>
      <c r="F357" s="76"/>
      <c r="BG357" s="165"/>
      <c r="BK357" s="76"/>
    </row>
    <row r="358" spans="1:63">
      <c r="A358" s="76"/>
      <c r="B358" s="82"/>
      <c r="D358" s="165"/>
      <c r="F358" s="76"/>
      <c r="BG358" s="165"/>
      <c r="BK358" s="76"/>
    </row>
    <row r="359" spans="1:63">
      <c r="A359" s="76"/>
      <c r="B359" s="82"/>
      <c r="D359" s="165"/>
      <c r="F359" s="76"/>
      <c r="BG359" s="165"/>
      <c r="BK359" s="76"/>
    </row>
    <row r="360" spans="1:63">
      <c r="A360" s="76"/>
      <c r="B360" s="82"/>
      <c r="D360" s="165"/>
      <c r="F360" s="76"/>
      <c r="BG360" s="165"/>
      <c r="BK360" s="76"/>
    </row>
    <row r="361" spans="1:63">
      <c r="A361" s="76"/>
      <c r="B361" s="82"/>
      <c r="D361" s="165"/>
      <c r="F361" s="76"/>
      <c r="BG361" s="165"/>
      <c r="BK361" s="76"/>
    </row>
    <row r="362" spans="1:63">
      <c r="A362" s="76"/>
      <c r="B362" s="82"/>
      <c r="D362" s="165"/>
      <c r="F362" s="76"/>
      <c r="BG362" s="165"/>
      <c r="BK362" s="76"/>
    </row>
    <row r="363" spans="1:63">
      <c r="A363" s="76"/>
      <c r="B363" s="82"/>
      <c r="D363" s="165"/>
      <c r="F363" s="76"/>
      <c r="BG363" s="165"/>
      <c r="BK363" s="76"/>
    </row>
    <row r="364" spans="1:63">
      <c r="A364" s="76"/>
      <c r="B364" s="82"/>
      <c r="D364" s="165"/>
      <c r="F364" s="76"/>
      <c r="BG364" s="165"/>
      <c r="BK364" s="76"/>
    </row>
    <row r="365" spans="1:63">
      <c r="A365" s="76"/>
      <c r="B365" s="82"/>
      <c r="D365" s="165"/>
      <c r="F365" s="76"/>
      <c r="BG365" s="165"/>
      <c r="BK365" s="76"/>
    </row>
    <row r="366" spans="1:63">
      <c r="A366" s="76"/>
      <c r="B366" s="82"/>
      <c r="D366" s="165"/>
      <c r="F366" s="76"/>
      <c r="BG366" s="165"/>
      <c r="BK366" s="76"/>
    </row>
    <row r="367" spans="1:63">
      <c r="A367" s="76"/>
      <c r="B367" s="82"/>
      <c r="D367" s="165"/>
      <c r="F367" s="76"/>
      <c r="BG367" s="165"/>
      <c r="BK367" s="76"/>
    </row>
    <row r="368" spans="1:63">
      <c r="A368" s="76"/>
      <c r="B368" s="82"/>
      <c r="D368" s="165"/>
      <c r="F368" s="76"/>
      <c r="BG368" s="165"/>
      <c r="BK368" s="76"/>
    </row>
    <row r="369" spans="1:63">
      <c r="A369" s="76"/>
      <c r="B369" s="82"/>
      <c r="D369" s="165"/>
      <c r="F369" s="76"/>
      <c r="BG369" s="165"/>
      <c r="BK369" s="76"/>
    </row>
    <row r="370" spans="1:63">
      <c r="A370" s="76"/>
      <c r="B370" s="82"/>
      <c r="D370" s="165"/>
      <c r="F370" s="76"/>
      <c r="BG370" s="165"/>
      <c r="BK370" s="76"/>
    </row>
    <row r="371" spans="1:63">
      <c r="A371" s="76"/>
      <c r="B371" s="82"/>
      <c r="D371" s="165"/>
      <c r="F371" s="76"/>
      <c r="BG371" s="165"/>
      <c r="BK371" s="76"/>
    </row>
    <row r="372" spans="1:63">
      <c r="A372" s="76"/>
      <c r="B372" s="82"/>
      <c r="D372" s="165"/>
      <c r="F372" s="76"/>
      <c r="BG372" s="165"/>
      <c r="BK372" s="76"/>
    </row>
    <row r="373" spans="1:63">
      <c r="A373" s="76"/>
      <c r="B373" s="82"/>
      <c r="D373" s="165"/>
      <c r="F373" s="76"/>
      <c r="BG373" s="165"/>
      <c r="BK373" s="76"/>
    </row>
    <row r="374" spans="1:63">
      <c r="A374" s="76"/>
      <c r="B374" s="82"/>
      <c r="D374" s="165"/>
      <c r="F374" s="76"/>
      <c r="BG374" s="165"/>
      <c r="BK374" s="76"/>
    </row>
    <row r="375" spans="1:63">
      <c r="A375" s="76"/>
      <c r="B375" s="82"/>
      <c r="D375" s="165"/>
      <c r="F375" s="76"/>
      <c r="BG375" s="165"/>
      <c r="BK375" s="76"/>
    </row>
    <row r="376" spans="1:63">
      <c r="A376" s="76"/>
      <c r="B376" s="82"/>
      <c r="D376" s="165"/>
      <c r="F376" s="76"/>
      <c r="BG376" s="165"/>
      <c r="BK376" s="76"/>
    </row>
    <row r="377" spans="1:63">
      <c r="A377" s="76"/>
      <c r="B377" s="82"/>
      <c r="D377" s="165"/>
      <c r="F377" s="76"/>
      <c r="BG377" s="165"/>
      <c r="BK377" s="76"/>
    </row>
    <row r="378" spans="1:63">
      <c r="A378" s="76"/>
      <c r="B378" s="82"/>
      <c r="D378" s="165"/>
      <c r="F378" s="76"/>
      <c r="BG378" s="165"/>
      <c r="BK378" s="76"/>
    </row>
    <row r="379" spans="1:63">
      <c r="A379" s="76"/>
      <c r="B379" s="82"/>
      <c r="D379" s="165"/>
      <c r="F379" s="76"/>
      <c r="BG379" s="165"/>
      <c r="BK379" s="76"/>
    </row>
    <row r="380" spans="1:63">
      <c r="A380" s="76"/>
      <c r="B380" s="82"/>
      <c r="D380" s="165"/>
      <c r="F380" s="76"/>
      <c r="BG380" s="165"/>
      <c r="BK380" s="76"/>
    </row>
    <row r="381" spans="1:63">
      <c r="A381" s="76"/>
      <c r="B381" s="82"/>
      <c r="D381" s="165"/>
      <c r="F381" s="76"/>
      <c r="BG381" s="165"/>
      <c r="BK381" s="76"/>
    </row>
    <row r="382" spans="1:63">
      <c r="A382" s="76"/>
      <c r="B382" s="82"/>
      <c r="D382" s="165"/>
      <c r="F382" s="76"/>
      <c r="BG382" s="165"/>
      <c r="BK382" s="76"/>
    </row>
    <row r="383" spans="1:63">
      <c r="A383" s="76"/>
      <c r="B383" s="82"/>
      <c r="D383" s="165"/>
      <c r="F383" s="76"/>
      <c r="BG383" s="165"/>
      <c r="BK383" s="76"/>
    </row>
    <row r="384" spans="1:63">
      <c r="A384" s="76"/>
      <c r="B384" s="82"/>
      <c r="D384" s="165"/>
      <c r="F384" s="76"/>
      <c r="BG384" s="165"/>
      <c r="BK384" s="76"/>
    </row>
    <row r="385" spans="1:63">
      <c r="A385" s="76"/>
      <c r="B385" s="82"/>
      <c r="D385" s="165"/>
      <c r="F385" s="76"/>
      <c r="BG385" s="165"/>
      <c r="BK385" s="76"/>
    </row>
    <row r="386" spans="1:63">
      <c r="A386" s="76"/>
      <c r="B386" s="82"/>
      <c r="D386" s="165"/>
      <c r="F386" s="76"/>
      <c r="BG386" s="165"/>
      <c r="BK386" s="76"/>
    </row>
    <row r="387" spans="1:63">
      <c r="A387" s="76"/>
      <c r="B387" s="82"/>
      <c r="D387" s="165"/>
      <c r="F387" s="76"/>
      <c r="BG387" s="165"/>
      <c r="BK387" s="76"/>
    </row>
    <row r="388" spans="1:63">
      <c r="A388" s="76"/>
      <c r="B388" s="82"/>
      <c r="D388" s="165"/>
      <c r="F388" s="76"/>
      <c r="BG388" s="165"/>
      <c r="BK388" s="76"/>
    </row>
    <row r="389" spans="1:63">
      <c r="A389" s="76"/>
      <c r="B389" s="82"/>
      <c r="D389" s="165"/>
      <c r="F389" s="76"/>
      <c r="BG389" s="165"/>
      <c r="BK389" s="76"/>
    </row>
    <row r="390" spans="1:63">
      <c r="A390" s="76"/>
      <c r="B390" s="82"/>
      <c r="D390" s="165"/>
      <c r="F390" s="76"/>
      <c r="BG390" s="165"/>
      <c r="BK390" s="76"/>
    </row>
    <row r="391" spans="1:63">
      <c r="A391" s="76"/>
      <c r="B391" s="82"/>
      <c r="D391" s="165"/>
      <c r="F391" s="76"/>
      <c r="BG391" s="165"/>
      <c r="BK391" s="76"/>
    </row>
    <row r="392" spans="1:63">
      <c r="A392" s="76"/>
      <c r="B392" s="82"/>
      <c r="D392" s="165"/>
      <c r="F392" s="76"/>
      <c r="BG392" s="165"/>
      <c r="BK392" s="76"/>
    </row>
    <row r="393" spans="1:63">
      <c r="A393" s="76"/>
      <c r="B393" s="82"/>
      <c r="D393" s="165"/>
      <c r="F393" s="76"/>
      <c r="BG393" s="165"/>
      <c r="BK393" s="76"/>
    </row>
    <row r="394" spans="1:63">
      <c r="A394" s="76"/>
      <c r="B394" s="82"/>
      <c r="D394" s="165"/>
      <c r="F394" s="76"/>
      <c r="BG394" s="165"/>
      <c r="BK394" s="76"/>
    </row>
    <row r="395" spans="1:63">
      <c r="A395" s="76"/>
      <c r="B395" s="82"/>
      <c r="D395" s="165"/>
      <c r="F395" s="76"/>
      <c r="BG395" s="165"/>
      <c r="BK395" s="76"/>
    </row>
    <row r="396" spans="1:63">
      <c r="A396" s="76"/>
      <c r="B396" s="82"/>
      <c r="D396" s="165"/>
      <c r="F396" s="76"/>
      <c r="BG396" s="165"/>
      <c r="BK396" s="76"/>
    </row>
    <row r="397" spans="1:63">
      <c r="A397" s="76"/>
      <c r="B397" s="82"/>
      <c r="D397" s="165"/>
      <c r="F397" s="76"/>
      <c r="BG397" s="165"/>
      <c r="BK397" s="76"/>
    </row>
    <row r="398" spans="1:63">
      <c r="A398" s="76"/>
      <c r="B398" s="82"/>
      <c r="D398" s="165"/>
      <c r="F398" s="76"/>
      <c r="BG398" s="165"/>
      <c r="BK398" s="76"/>
    </row>
    <row r="399" spans="1:63">
      <c r="A399" s="76"/>
      <c r="B399" s="82"/>
      <c r="D399" s="165"/>
      <c r="F399" s="76"/>
      <c r="BG399" s="165"/>
      <c r="BK399" s="76"/>
    </row>
    <row r="400" spans="1:63">
      <c r="A400" s="76"/>
      <c r="B400" s="82"/>
      <c r="D400" s="165"/>
      <c r="F400" s="76"/>
      <c r="BG400" s="165"/>
      <c r="BK400" s="76"/>
    </row>
    <row r="401" spans="1:63">
      <c r="A401" s="76"/>
      <c r="B401" s="82"/>
      <c r="D401" s="165"/>
      <c r="F401" s="76"/>
      <c r="BG401" s="165"/>
      <c r="BK401" s="76"/>
    </row>
    <row r="402" spans="1:63">
      <c r="A402" s="76"/>
      <c r="B402" s="82"/>
      <c r="D402" s="165"/>
      <c r="F402" s="76"/>
      <c r="BG402" s="165"/>
      <c r="BK402" s="76"/>
    </row>
    <row r="403" spans="1:63">
      <c r="A403" s="76"/>
      <c r="B403" s="82"/>
      <c r="D403" s="165"/>
      <c r="F403" s="76"/>
      <c r="BG403" s="165"/>
      <c r="BK403" s="76"/>
    </row>
    <row r="404" spans="1:63">
      <c r="A404" s="76"/>
      <c r="B404" s="82"/>
      <c r="D404" s="165"/>
      <c r="F404" s="76"/>
      <c r="BG404" s="165"/>
      <c r="BK404" s="76"/>
    </row>
    <row r="405" spans="1:63">
      <c r="A405" s="76"/>
      <c r="B405" s="82"/>
      <c r="D405" s="165"/>
      <c r="F405" s="76"/>
      <c r="BG405" s="165"/>
      <c r="BK405" s="76"/>
    </row>
    <row r="406" spans="1:63">
      <c r="A406" s="76"/>
      <c r="B406" s="82"/>
      <c r="D406" s="165"/>
      <c r="F406" s="76"/>
      <c r="BG406" s="165"/>
      <c r="BK406" s="76"/>
    </row>
    <row r="407" spans="1:63">
      <c r="A407" s="76"/>
      <c r="B407" s="82"/>
      <c r="D407" s="165"/>
      <c r="F407" s="76"/>
      <c r="BG407" s="165"/>
      <c r="BK407" s="76"/>
    </row>
    <row r="408" spans="1:63">
      <c r="A408" s="76"/>
      <c r="B408" s="82"/>
      <c r="D408" s="165"/>
      <c r="F408" s="76"/>
      <c r="BG408" s="165"/>
      <c r="BK408" s="76"/>
    </row>
    <row r="409" spans="1:63">
      <c r="A409" s="76"/>
      <c r="B409" s="82"/>
      <c r="D409" s="165"/>
      <c r="F409" s="76"/>
      <c r="BG409" s="165"/>
      <c r="BK409" s="76"/>
    </row>
    <row r="410" spans="1:63">
      <c r="A410" s="76"/>
      <c r="B410" s="82"/>
      <c r="D410" s="165"/>
      <c r="F410" s="76"/>
      <c r="BG410" s="165"/>
      <c r="BK410" s="76"/>
    </row>
    <row r="411" spans="1:63">
      <c r="A411" s="76"/>
      <c r="B411" s="82"/>
      <c r="D411" s="165"/>
      <c r="F411" s="76"/>
      <c r="BG411" s="165"/>
      <c r="BK411" s="76"/>
    </row>
    <row r="412" spans="1:63">
      <c r="A412" s="76"/>
      <c r="B412" s="82"/>
      <c r="D412" s="165"/>
      <c r="F412" s="76"/>
      <c r="BG412" s="165"/>
      <c r="BK412" s="76"/>
    </row>
    <row r="413" spans="1:63">
      <c r="A413" s="76"/>
      <c r="B413" s="82"/>
      <c r="D413" s="165"/>
      <c r="F413" s="76"/>
      <c r="BG413" s="165"/>
      <c r="BK413" s="76"/>
    </row>
    <row r="414" spans="1:63">
      <c r="A414" s="76"/>
      <c r="B414" s="82"/>
      <c r="D414" s="165"/>
      <c r="F414" s="76"/>
      <c r="BG414" s="165"/>
      <c r="BK414" s="76"/>
    </row>
    <row r="415" spans="1:63">
      <c r="A415" s="76"/>
      <c r="B415" s="82"/>
      <c r="D415" s="165"/>
      <c r="F415" s="76"/>
      <c r="BG415" s="165"/>
      <c r="BK415" s="76"/>
    </row>
    <row r="416" spans="1:63">
      <c r="A416" s="76"/>
      <c r="B416" s="82"/>
      <c r="D416" s="165"/>
      <c r="F416" s="76"/>
      <c r="BG416" s="165"/>
      <c r="BK416" s="76"/>
    </row>
    <row r="417" spans="1:63">
      <c r="A417" s="76"/>
      <c r="B417" s="82"/>
      <c r="D417" s="165"/>
      <c r="F417" s="76"/>
      <c r="BG417" s="165"/>
      <c r="BK417" s="76"/>
    </row>
    <row r="418" spans="1:63">
      <c r="A418" s="76"/>
      <c r="B418" s="82"/>
      <c r="D418" s="165"/>
      <c r="F418" s="76"/>
      <c r="BG418" s="165"/>
      <c r="BK418" s="76"/>
    </row>
    <row r="419" spans="1:63">
      <c r="A419" s="76"/>
      <c r="B419" s="82"/>
      <c r="D419" s="165"/>
      <c r="F419" s="76"/>
      <c r="BG419" s="165"/>
      <c r="BK419" s="76"/>
    </row>
    <row r="420" spans="1:63">
      <c r="A420" s="76"/>
      <c r="B420" s="82"/>
      <c r="D420" s="165"/>
      <c r="F420" s="76"/>
      <c r="BG420" s="165"/>
      <c r="BK420" s="76"/>
    </row>
    <row r="421" spans="1:63">
      <c r="A421" s="76"/>
      <c r="B421" s="82"/>
      <c r="D421" s="165"/>
      <c r="F421" s="76"/>
      <c r="BG421" s="165"/>
      <c r="BK421" s="76"/>
    </row>
    <row r="422" spans="1:63">
      <c r="A422" s="76"/>
      <c r="B422" s="82"/>
      <c r="D422" s="165"/>
      <c r="F422" s="76"/>
      <c r="BG422" s="165"/>
      <c r="BK422" s="76"/>
    </row>
    <row r="423" spans="1:63">
      <c r="A423" s="76"/>
      <c r="B423" s="82"/>
      <c r="D423" s="165"/>
      <c r="F423" s="76"/>
      <c r="BG423" s="165"/>
      <c r="BK423" s="76"/>
    </row>
    <row r="424" spans="1:63">
      <c r="A424" s="76"/>
      <c r="B424" s="82"/>
      <c r="D424" s="165"/>
      <c r="F424" s="76"/>
      <c r="BG424" s="165"/>
      <c r="BK424" s="76"/>
    </row>
    <row r="425" spans="1:63">
      <c r="A425" s="76"/>
      <c r="B425" s="82"/>
      <c r="D425" s="165"/>
      <c r="F425" s="76"/>
      <c r="BG425" s="165"/>
      <c r="BK425" s="76"/>
    </row>
    <row r="426" spans="1:63">
      <c r="A426" s="76"/>
      <c r="B426" s="82"/>
      <c r="D426" s="165"/>
      <c r="F426" s="76"/>
      <c r="BG426" s="165"/>
      <c r="BK426" s="76"/>
    </row>
    <row r="427" spans="1:63">
      <c r="A427" s="76"/>
      <c r="B427" s="82"/>
      <c r="D427" s="165"/>
      <c r="F427" s="76"/>
      <c r="BG427" s="165"/>
      <c r="BK427" s="76"/>
    </row>
    <row r="428" spans="1:63">
      <c r="A428" s="76"/>
      <c r="B428" s="82"/>
      <c r="D428" s="165"/>
      <c r="F428" s="76"/>
      <c r="BG428" s="165"/>
      <c r="BK428" s="76"/>
    </row>
    <row r="429" spans="1:63">
      <c r="A429" s="76"/>
      <c r="B429" s="82"/>
      <c r="D429" s="165"/>
      <c r="F429" s="76"/>
      <c r="BG429" s="165"/>
      <c r="BK429" s="76"/>
    </row>
    <row r="430" spans="1:63">
      <c r="A430" s="76"/>
      <c r="B430" s="82"/>
      <c r="D430" s="165"/>
      <c r="F430" s="76"/>
      <c r="BG430" s="165"/>
      <c r="BK430" s="76"/>
    </row>
    <row r="431" spans="1:63">
      <c r="A431" s="76"/>
      <c r="B431" s="82"/>
      <c r="D431" s="165"/>
      <c r="F431" s="76"/>
      <c r="BG431" s="165"/>
      <c r="BK431" s="76"/>
    </row>
    <row r="432" spans="1:63">
      <c r="A432" s="76"/>
      <c r="B432" s="82"/>
      <c r="D432" s="165"/>
      <c r="F432" s="76"/>
      <c r="BG432" s="165"/>
      <c r="BK432" s="76"/>
    </row>
    <row r="433" spans="1:63">
      <c r="A433" s="76"/>
      <c r="B433" s="82"/>
      <c r="D433" s="165"/>
      <c r="F433" s="76"/>
      <c r="BG433" s="165"/>
      <c r="BK433" s="76"/>
    </row>
    <row r="434" spans="1:63">
      <c r="A434" s="76"/>
      <c r="B434" s="82"/>
      <c r="D434" s="165"/>
      <c r="F434" s="76"/>
      <c r="BG434" s="165"/>
      <c r="BK434" s="76"/>
    </row>
    <row r="435" spans="1:63">
      <c r="A435" s="76"/>
      <c r="B435" s="82"/>
      <c r="D435" s="165"/>
      <c r="F435" s="76"/>
      <c r="BG435" s="165"/>
      <c r="BK435" s="76"/>
    </row>
    <row r="436" spans="1:63">
      <c r="A436" s="76"/>
      <c r="B436" s="82"/>
      <c r="D436" s="165"/>
      <c r="F436" s="76"/>
      <c r="BG436" s="165"/>
      <c r="BK436" s="76"/>
    </row>
    <row r="437" spans="1:63">
      <c r="A437" s="76"/>
      <c r="B437" s="82"/>
      <c r="D437" s="165"/>
      <c r="F437" s="76"/>
      <c r="BG437" s="165"/>
      <c r="BK437" s="76"/>
    </row>
    <row r="438" spans="1:63">
      <c r="A438" s="76"/>
      <c r="B438" s="82"/>
      <c r="D438" s="165"/>
      <c r="F438" s="76"/>
      <c r="BG438" s="165"/>
      <c r="BK438" s="76"/>
    </row>
    <row r="439" spans="1:63">
      <c r="A439" s="76"/>
      <c r="B439" s="82"/>
      <c r="D439" s="165"/>
      <c r="F439" s="76"/>
      <c r="BG439" s="165"/>
      <c r="BK439" s="76"/>
    </row>
    <row r="440" spans="1:63">
      <c r="A440" s="76"/>
      <c r="B440" s="82"/>
      <c r="D440" s="165"/>
      <c r="F440" s="76"/>
      <c r="BG440" s="165"/>
      <c r="BK440" s="76"/>
    </row>
    <row r="441" spans="1:63">
      <c r="A441" s="76"/>
      <c r="B441" s="82"/>
      <c r="D441" s="165"/>
      <c r="F441" s="76"/>
      <c r="BG441" s="165"/>
      <c r="BK441" s="76"/>
    </row>
    <row r="442" spans="1:63">
      <c r="A442" s="76"/>
      <c r="B442" s="82"/>
      <c r="D442" s="165"/>
      <c r="F442" s="76"/>
      <c r="BG442" s="165"/>
      <c r="BK442" s="76"/>
    </row>
    <row r="443" spans="1:63">
      <c r="A443" s="76"/>
      <c r="B443" s="82"/>
      <c r="D443" s="165"/>
      <c r="F443" s="76"/>
      <c r="BG443" s="165"/>
      <c r="BK443" s="76"/>
    </row>
    <row r="444" spans="1:63">
      <c r="A444" s="76"/>
      <c r="B444" s="82"/>
      <c r="D444" s="165"/>
      <c r="F444" s="76"/>
      <c r="BG444" s="165"/>
      <c r="BK444" s="76"/>
    </row>
    <row r="445" spans="1:63">
      <c r="A445" s="76"/>
      <c r="B445" s="82"/>
      <c r="D445" s="165"/>
      <c r="F445" s="76"/>
      <c r="BG445" s="165"/>
      <c r="BK445" s="76"/>
    </row>
    <row r="446" spans="1:63">
      <c r="A446" s="76"/>
      <c r="B446" s="82"/>
      <c r="D446" s="165"/>
      <c r="F446" s="76"/>
      <c r="BG446" s="165"/>
      <c r="BK446" s="76"/>
    </row>
    <row r="447" spans="1:63">
      <c r="A447" s="76"/>
      <c r="B447" s="82"/>
      <c r="D447" s="165"/>
      <c r="F447" s="76"/>
      <c r="BG447" s="165"/>
      <c r="BK447" s="76"/>
    </row>
    <row r="448" spans="1:63">
      <c r="A448" s="76"/>
      <c r="B448" s="82"/>
      <c r="D448" s="165"/>
      <c r="F448" s="76"/>
      <c r="BG448" s="165"/>
      <c r="BK448" s="76"/>
    </row>
    <row r="449" spans="1:63">
      <c r="A449" s="76"/>
      <c r="B449" s="82"/>
      <c r="D449" s="165"/>
      <c r="F449" s="76"/>
      <c r="BG449" s="165"/>
      <c r="BK449" s="76"/>
    </row>
    <row r="450" spans="1:63">
      <c r="A450" s="76"/>
      <c r="B450" s="82"/>
      <c r="D450" s="165"/>
      <c r="F450" s="76"/>
      <c r="BG450" s="165"/>
      <c r="BK450" s="76"/>
    </row>
    <row r="451" spans="1:63">
      <c r="A451" s="76"/>
      <c r="B451" s="82"/>
      <c r="D451" s="165"/>
      <c r="F451" s="76"/>
      <c r="BG451" s="165"/>
      <c r="BK451" s="76"/>
    </row>
    <row r="452" spans="1:63">
      <c r="A452" s="76"/>
      <c r="B452" s="82"/>
      <c r="D452" s="165"/>
      <c r="F452" s="76"/>
      <c r="BG452" s="165"/>
      <c r="BK452" s="76"/>
    </row>
    <row r="453" spans="1:63">
      <c r="A453" s="76"/>
      <c r="B453" s="82"/>
      <c r="D453" s="165"/>
      <c r="F453" s="76"/>
      <c r="BG453" s="165"/>
      <c r="BK453" s="76"/>
    </row>
    <row r="454" spans="1:63">
      <c r="A454" s="76"/>
      <c r="B454" s="82"/>
      <c r="D454" s="165"/>
      <c r="F454" s="76"/>
      <c r="BG454" s="165"/>
      <c r="BK454" s="76"/>
    </row>
    <row r="455" spans="1:63">
      <c r="A455" s="76"/>
      <c r="B455" s="82"/>
      <c r="D455" s="165"/>
      <c r="F455" s="76"/>
      <c r="BG455" s="165"/>
      <c r="BK455" s="76"/>
    </row>
    <row r="456" spans="1:63">
      <c r="A456" s="76"/>
      <c r="B456" s="82"/>
      <c r="D456" s="165"/>
      <c r="F456" s="76"/>
      <c r="BG456" s="165"/>
      <c r="BK456" s="76"/>
    </row>
    <row r="457" spans="1:63">
      <c r="A457" s="76"/>
      <c r="B457" s="82"/>
      <c r="D457" s="165"/>
      <c r="F457" s="76"/>
      <c r="BG457" s="165"/>
      <c r="BK457" s="76"/>
    </row>
    <row r="458" spans="1:63">
      <c r="A458" s="76"/>
      <c r="B458" s="82"/>
      <c r="D458" s="165"/>
      <c r="F458" s="76"/>
      <c r="BG458" s="165"/>
      <c r="BK458" s="76"/>
    </row>
    <row r="459" spans="1:63">
      <c r="A459" s="76"/>
      <c r="B459" s="82"/>
      <c r="D459" s="165"/>
      <c r="F459" s="76"/>
      <c r="BG459" s="165"/>
      <c r="BK459" s="76"/>
    </row>
    <row r="460" spans="1:63">
      <c r="A460" s="76"/>
      <c r="B460" s="82"/>
      <c r="D460" s="165"/>
      <c r="F460" s="76"/>
      <c r="BG460" s="165"/>
      <c r="BK460" s="76"/>
    </row>
    <row r="461" spans="1:63">
      <c r="A461" s="76"/>
      <c r="B461" s="82"/>
      <c r="D461" s="165"/>
      <c r="F461" s="76"/>
      <c r="BG461" s="165"/>
      <c r="BK461" s="76"/>
    </row>
    <row r="462" spans="1:63">
      <c r="A462" s="76"/>
      <c r="B462" s="82"/>
      <c r="D462" s="165"/>
      <c r="F462" s="76"/>
      <c r="BG462" s="165"/>
      <c r="BK462" s="76"/>
    </row>
    <row r="463" spans="1:63">
      <c r="A463" s="76"/>
      <c r="B463" s="82"/>
      <c r="D463" s="165"/>
      <c r="F463" s="76"/>
      <c r="BI463" s="165"/>
      <c r="BK463" s="76"/>
    </row>
    <row r="464" spans="1:63">
      <c r="A464" s="76"/>
      <c r="B464" s="82"/>
      <c r="D464" s="165"/>
      <c r="F464" s="76"/>
      <c r="BI464" s="165"/>
      <c r="BK464" s="76"/>
    </row>
    <row r="465" spans="1:63">
      <c r="A465" s="76"/>
      <c r="B465" s="82"/>
      <c r="D465" s="165"/>
      <c r="F465" s="76"/>
      <c r="BI465" s="165"/>
      <c r="BK465" s="76"/>
    </row>
    <row r="466" spans="1:63">
      <c r="A466" s="76"/>
      <c r="B466" s="82"/>
      <c r="D466" s="165"/>
      <c r="F466" s="76"/>
      <c r="AS466" s="354"/>
      <c r="BI466" s="165"/>
      <c r="BK466" s="76"/>
    </row>
    <row r="467" spans="1:63">
      <c r="A467" s="76"/>
      <c r="B467" s="82"/>
      <c r="D467" s="165"/>
      <c r="F467" s="76"/>
      <c r="AS467" s="354"/>
      <c r="BI467" s="165"/>
      <c r="BK467" s="76"/>
    </row>
    <row r="468" spans="1:63">
      <c r="A468" s="76"/>
      <c r="B468" s="82"/>
      <c r="D468" s="165"/>
      <c r="F468" s="76"/>
      <c r="AS468" s="354"/>
      <c r="BI468" s="165"/>
      <c r="BK468" s="76"/>
    </row>
    <row r="469" spans="1:63">
      <c r="A469" s="76"/>
      <c r="B469" s="82"/>
      <c r="D469" s="165"/>
      <c r="F469" s="76"/>
      <c r="AS469" s="354"/>
      <c r="BI469" s="165"/>
      <c r="BK469" s="76"/>
    </row>
    <row r="470" spans="1:63">
      <c r="A470" s="76"/>
      <c r="B470" s="82"/>
      <c r="D470" s="165"/>
      <c r="F470" s="76"/>
      <c r="AS470" s="354"/>
      <c r="BI470" s="165"/>
      <c r="BK470" s="76"/>
    </row>
    <row r="471" spans="1:63">
      <c r="A471" s="76"/>
      <c r="B471" s="82"/>
      <c r="D471" s="165"/>
      <c r="F471" s="76"/>
      <c r="AS471" s="354"/>
      <c r="BI471" s="165"/>
      <c r="BK471" s="76"/>
    </row>
    <row r="472" spans="1:63">
      <c r="A472" s="76"/>
      <c r="B472" s="82"/>
      <c r="D472" s="165"/>
      <c r="F472" s="76"/>
      <c r="AS472" s="354"/>
      <c r="BI472" s="165"/>
      <c r="BK472" s="76"/>
    </row>
    <row r="473" spans="1:63">
      <c r="A473" s="76"/>
      <c r="B473" s="82"/>
      <c r="D473" s="165"/>
      <c r="F473" s="76"/>
      <c r="AS473" s="354"/>
      <c r="BI473" s="165"/>
      <c r="BK473" s="76"/>
    </row>
    <row r="474" spans="1:63">
      <c r="A474" s="76"/>
      <c r="B474" s="82"/>
      <c r="D474" s="165"/>
      <c r="F474" s="76"/>
      <c r="AS474" s="354"/>
      <c r="BI474" s="165"/>
      <c r="BK474" s="76"/>
    </row>
    <row r="475" spans="1:63">
      <c r="A475" s="76"/>
      <c r="B475" s="82"/>
      <c r="D475" s="165"/>
      <c r="F475" s="76"/>
      <c r="AS475" s="354"/>
      <c r="BI475" s="165"/>
      <c r="BK475" s="76"/>
    </row>
    <row r="476" spans="1:63">
      <c r="A476" s="76"/>
      <c r="B476" s="82"/>
      <c r="D476" s="165"/>
      <c r="F476" s="76"/>
      <c r="AS476" s="354"/>
      <c r="BI476" s="165"/>
      <c r="BK476" s="76"/>
    </row>
    <row r="477" spans="1:63">
      <c r="A477" s="76"/>
      <c r="B477" s="82"/>
      <c r="D477" s="165"/>
      <c r="F477" s="76"/>
      <c r="AS477" s="354"/>
      <c r="BI477" s="165"/>
      <c r="BK477" s="76"/>
    </row>
    <row r="478" spans="1:63">
      <c r="A478" s="76"/>
      <c r="B478" s="82"/>
      <c r="D478" s="165"/>
      <c r="F478" s="76"/>
      <c r="AS478" s="354"/>
      <c r="BI478" s="165"/>
      <c r="BK478" s="76"/>
    </row>
    <row r="479" spans="1:63">
      <c r="A479" s="76"/>
      <c r="B479" s="82"/>
      <c r="D479" s="165"/>
      <c r="F479" s="76"/>
      <c r="AS479" s="354"/>
      <c r="BI479" s="165"/>
      <c r="BK479" s="76"/>
    </row>
    <row r="480" spans="1:63">
      <c r="A480" s="76"/>
      <c r="B480" s="82"/>
      <c r="D480" s="165"/>
      <c r="F480" s="76"/>
      <c r="AS480" s="354"/>
      <c r="BI480" s="165"/>
      <c r="BK480" s="76"/>
    </row>
    <row r="481" spans="1:63">
      <c r="A481" s="76"/>
      <c r="B481" s="82"/>
      <c r="D481" s="165"/>
      <c r="F481" s="76"/>
      <c r="AS481" s="354"/>
      <c r="BI481" s="165"/>
      <c r="BK481" s="76"/>
    </row>
    <row r="482" spans="1:63">
      <c r="A482" s="76"/>
      <c r="B482" s="82"/>
      <c r="D482" s="165"/>
      <c r="F482" s="76"/>
      <c r="AS482" s="354"/>
      <c r="BI482" s="165"/>
      <c r="BK482" s="76"/>
    </row>
    <row r="483" spans="1:63">
      <c r="A483" s="76"/>
      <c r="B483" s="82"/>
      <c r="D483" s="165"/>
      <c r="F483" s="76"/>
      <c r="AS483" s="354"/>
      <c r="BI483" s="165"/>
      <c r="BK483" s="76"/>
    </row>
    <row r="484" spans="1:63">
      <c r="A484" s="76"/>
      <c r="B484" s="82"/>
      <c r="D484" s="165"/>
      <c r="F484" s="76"/>
      <c r="AS484" s="354"/>
      <c r="BI484" s="165"/>
      <c r="BK484" s="76"/>
    </row>
    <row r="485" spans="1:63">
      <c r="A485" s="76"/>
      <c r="B485" s="82"/>
      <c r="D485" s="165"/>
      <c r="F485" s="76"/>
      <c r="AS485" s="354"/>
      <c r="BI485" s="165"/>
      <c r="BK485" s="76"/>
    </row>
    <row r="486" spans="1:63">
      <c r="A486" s="76"/>
      <c r="B486" s="82"/>
      <c r="D486" s="165"/>
      <c r="F486" s="76"/>
      <c r="AS486" s="354"/>
      <c r="BI486" s="165"/>
      <c r="BK486" s="76"/>
    </row>
    <row r="487" spans="1:63">
      <c r="A487" s="76"/>
      <c r="B487" s="82"/>
      <c r="D487" s="165"/>
      <c r="F487" s="76"/>
      <c r="AS487" s="354"/>
      <c r="BI487" s="165"/>
      <c r="BK487" s="76"/>
    </row>
    <row r="488" spans="1:63">
      <c r="A488" s="76"/>
      <c r="B488" s="82"/>
      <c r="D488" s="165"/>
      <c r="F488" s="76"/>
      <c r="AS488" s="354"/>
      <c r="BI488" s="165"/>
      <c r="BK488" s="76"/>
    </row>
    <row r="489" spans="1:63">
      <c r="A489" s="76"/>
      <c r="B489" s="82"/>
      <c r="D489" s="165"/>
      <c r="F489" s="76"/>
      <c r="AS489" s="354"/>
      <c r="BI489" s="165"/>
      <c r="BK489" s="76"/>
    </row>
    <row r="490" spans="1:63">
      <c r="A490" s="76"/>
      <c r="B490" s="82"/>
      <c r="D490" s="165"/>
      <c r="F490" s="76"/>
      <c r="AS490" s="354"/>
      <c r="BI490" s="165"/>
      <c r="BK490" s="76"/>
    </row>
    <row r="491" spans="1:63">
      <c r="A491" s="76"/>
      <c r="B491" s="82"/>
      <c r="D491" s="165"/>
      <c r="F491" s="76"/>
      <c r="AS491" s="354"/>
      <c r="BI491" s="165"/>
      <c r="BK491" s="76"/>
    </row>
    <row r="492" spans="1:63">
      <c r="A492" s="76"/>
      <c r="B492" s="82"/>
      <c r="D492" s="165"/>
      <c r="F492" s="76"/>
      <c r="AS492" s="354"/>
      <c r="BI492" s="165"/>
      <c r="BK492" s="76"/>
    </row>
    <row r="493" spans="1:63">
      <c r="A493" s="76"/>
      <c r="B493" s="82"/>
      <c r="D493" s="165"/>
      <c r="F493" s="76"/>
      <c r="AS493" s="354"/>
      <c r="BI493" s="165"/>
      <c r="BK493" s="76"/>
    </row>
    <row r="494" spans="1:63">
      <c r="A494" s="76"/>
      <c r="B494" s="82"/>
      <c r="D494" s="165"/>
      <c r="F494" s="76"/>
      <c r="AS494" s="354"/>
      <c r="BI494" s="165"/>
      <c r="BK494" s="76"/>
    </row>
    <row r="495" spans="1:63">
      <c r="A495" s="76"/>
      <c r="B495" s="82"/>
      <c r="D495" s="165"/>
      <c r="F495" s="76"/>
      <c r="AS495" s="354"/>
      <c r="BI495" s="165"/>
      <c r="BK495" s="76"/>
    </row>
    <row r="496" spans="1:63">
      <c r="A496" s="76"/>
      <c r="B496" s="82"/>
      <c r="D496" s="165"/>
      <c r="F496" s="76"/>
      <c r="AS496" s="354"/>
      <c r="BI496" s="165"/>
      <c r="BK496" s="76"/>
    </row>
    <row r="497" spans="1:63">
      <c r="A497" s="76"/>
      <c r="B497" s="82"/>
      <c r="D497" s="165"/>
      <c r="F497" s="76"/>
      <c r="AS497" s="354"/>
      <c r="BI497" s="165"/>
      <c r="BK497" s="76"/>
    </row>
    <row r="498" spans="1:63">
      <c r="A498" s="76"/>
      <c r="B498" s="82"/>
      <c r="D498" s="165"/>
      <c r="F498" s="76"/>
      <c r="AS498" s="354"/>
      <c r="BI498" s="165"/>
      <c r="BK498" s="76"/>
    </row>
    <row r="499" spans="1:63">
      <c r="A499" s="76"/>
      <c r="B499" s="82"/>
      <c r="D499" s="165"/>
      <c r="F499" s="76"/>
      <c r="AS499" s="354"/>
      <c r="BI499" s="165"/>
      <c r="BK499" s="76"/>
    </row>
    <row r="500" spans="1:63">
      <c r="A500" s="76"/>
      <c r="B500" s="82"/>
      <c r="D500" s="165"/>
      <c r="F500" s="76"/>
      <c r="AS500" s="354"/>
      <c r="BI500" s="165"/>
      <c r="BK500" s="76"/>
    </row>
    <row r="501" spans="1:63">
      <c r="A501" s="76"/>
      <c r="B501" s="82"/>
      <c r="D501" s="165"/>
      <c r="F501" s="76"/>
      <c r="AS501" s="354"/>
      <c r="BI501" s="165"/>
      <c r="BK501" s="76"/>
    </row>
    <row r="502" spans="1:63">
      <c r="A502" s="76"/>
      <c r="B502" s="82"/>
      <c r="D502" s="165"/>
      <c r="F502" s="76"/>
      <c r="AS502" s="354"/>
      <c r="BI502" s="165"/>
      <c r="BK502" s="76"/>
    </row>
    <row r="503" spans="1:63">
      <c r="A503" s="76"/>
      <c r="B503" s="82"/>
      <c r="D503" s="165"/>
      <c r="F503" s="76"/>
      <c r="AS503" s="354"/>
      <c r="BI503" s="165"/>
      <c r="BK503" s="76"/>
    </row>
    <row r="504" spans="1:63">
      <c r="A504" s="76"/>
      <c r="B504" s="82"/>
      <c r="D504" s="165"/>
      <c r="F504" s="76"/>
      <c r="AS504" s="354"/>
      <c r="BI504" s="165"/>
      <c r="BK504" s="76"/>
    </row>
    <row r="505" spans="1:63">
      <c r="A505" s="76"/>
      <c r="B505" s="82"/>
      <c r="D505" s="165"/>
      <c r="F505" s="76"/>
      <c r="AS505" s="354"/>
      <c r="BI505" s="165"/>
      <c r="BK505" s="76"/>
    </row>
    <row r="506" spans="1:63">
      <c r="A506" s="76"/>
      <c r="B506" s="82"/>
      <c r="D506" s="165"/>
      <c r="F506" s="76"/>
      <c r="AS506" s="354"/>
      <c r="BI506" s="165"/>
      <c r="BK506" s="76"/>
    </row>
    <row r="507" spans="1:63">
      <c r="A507" s="76"/>
      <c r="B507" s="82"/>
      <c r="D507" s="165"/>
      <c r="F507" s="76"/>
      <c r="AS507" s="354"/>
      <c r="BI507" s="165"/>
      <c r="BK507" s="76"/>
    </row>
    <row r="508" spans="1:63">
      <c r="A508" s="76"/>
      <c r="B508" s="82"/>
      <c r="D508" s="165"/>
      <c r="F508" s="76"/>
      <c r="AS508" s="354"/>
      <c r="BI508" s="165"/>
      <c r="BK508" s="76"/>
    </row>
    <row r="509" spans="1:63">
      <c r="A509" s="76"/>
      <c r="B509" s="82"/>
      <c r="D509" s="165"/>
      <c r="F509" s="76"/>
      <c r="AS509" s="354"/>
      <c r="BI509" s="165"/>
      <c r="BK509" s="76"/>
    </row>
    <row r="510" spans="1:63">
      <c r="A510" s="76"/>
      <c r="B510" s="82"/>
      <c r="D510" s="165"/>
      <c r="F510" s="76"/>
      <c r="AS510" s="354"/>
      <c r="BI510" s="165"/>
      <c r="BK510" s="76"/>
    </row>
    <row r="511" spans="1:63">
      <c r="A511" s="76"/>
      <c r="B511" s="82"/>
      <c r="D511" s="165"/>
      <c r="F511" s="76"/>
      <c r="AS511" s="354"/>
      <c r="BI511" s="165"/>
      <c r="BK511" s="76"/>
    </row>
    <row r="512" spans="1:63">
      <c r="A512" s="76"/>
      <c r="B512" s="82"/>
      <c r="D512" s="165"/>
      <c r="F512" s="76"/>
      <c r="AS512" s="354"/>
      <c r="BI512" s="165"/>
      <c r="BK512" s="76"/>
    </row>
    <row r="513" spans="1:63">
      <c r="A513" s="76"/>
      <c r="B513" s="82"/>
      <c r="D513" s="165"/>
      <c r="F513" s="76"/>
      <c r="AS513" s="354"/>
      <c r="BI513" s="165"/>
      <c r="BK513" s="76"/>
    </row>
    <row r="514" spans="1:63">
      <c r="A514" s="76"/>
      <c r="B514" s="82"/>
      <c r="D514" s="165"/>
      <c r="F514" s="76"/>
      <c r="AS514" s="354"/>
      <c r="BI514" s="165"/>
      <c r="BK514" s="76"/>
    </row>
    <row r="515" spans="1:63">
      <c r="A515" s="76"/>
      <c r="B515" s="82"/>
      <c r="D515" s="165"/>
      <c r="F515" s="76"/>
      <c r="AS515" s="354"/>
      <c r="BI515" s="165"/>
      <c r="BK515" s="76"/>
    </row>
    <row r="516" spans="1:63">
      <c r="A516" s="76"/>
      <c r="B516" s="82"/>
      <c r="D516" s="165"/>
      <c r="F516" s="76"/>
      <c r="AS516" s="354"/>
      <c r="BJ516" s="165"/>
      <c r="BK516" s="76"/>
    </row>
    <row r="517" spans="1:63">
      <c r="A517" s="76"/>
      <c r="B517" s="82"/>
      <c r="D517" s="165"/>
      <c r="F517" s="76"/>
      <c r="AS517" s="354"/>
      <c r="BJ517" s="165"/>
      <c r="BK517" s="76"/>
    </row>
    <row r="518" spans="1:63">
      <c r="A518" s="76"/>
      <c r="B518" s="82"/>
      <c r="D518" s="165"/>
      <c r="F518" s="76"/>
      <c r="AS518" s="354"/>
      <c r="BJ518" s="165"/>
      <c r="BK518" s="76"/>
    </row>
    <row r="519" spans="1:63">
      <c r="A519" s="76"/>
      <c r="B519" s="82"/>
      <c r="D519" s="165"/>
      <c r="F519" s="76"/>
      <c r="AS519" s="354"/>
      <c r="BJ519" s="165"/>
      <c r="BK519" s="76"/>
    </row>
    <row r="520" spans="1:63">
      <c r="A520" s="76"/>
      <c r="B520" s="82"/>
      <c r="C520" s="82"/>
      <c r="D520" s="76"/>
      <c r="E520" s="165"/>
      <c r="F520" s="76"/>
      <c r="BJ520" s="165"/>
      <c r="BK520" s="76"/>
    </row>
    <row r="521" spans="1:63">
      <c r="A521" s="76"/>
      <c r="B521" s="82"/>
      <c r="C521" s="82"/>
      <c r="D521" s="76"/>
      <c r="E521" s="165"/>
      <c r="F521" s="76"/>
      <c r="BJ521" s="165"/>
      <c r="BK521" s="76"/>
    </row>
    <row r="522" spans="1:63">
      <c r="A522" s="76"/>
      <c r="B522" s="82"/>
      <c r="C522" s="82"/>
      <c r="D522" s="76"/>
      <c r="E522" s="165"/>
      <c r="F522" s="76"/>
      <c r="BJ522" s="165"/>
      <c r="BK522" s="76"/>
    </row>
    <row r="523" spans="1:63">
      <c r="A523" s="76"/>
      <c r="B523" s="82"/>
      <c r="C523" s="82"/>
      <c r="D523" s="76"/>
      <c r="E523" s="165"/>
      <c r="F523" s="76"/>
      <c r="BJ523" s="165"/>
      <c r="BK523" s="76"/>
    </row>
    <row r="524" spans="1:63">
      <c r="A524" s="76"/>
      <c r="B524" s="82"/>
      <c r="C524" s="82"/>
      <c r="D524" s="76"/>
      <c r="E524" s="165"/>
      <c r="F524" s="76"/>
      <c r="BJ524" s="165"/>
      <c r="BK524" s="76"/>
    </row>
    <row r="525" spans="1:63">
      <c r="A525" s="76"/>
      <c r="B525" s="82"/>
      <c r="C525" s="82"/>
      <c r="D525" s="76"/>
      <c r="E525" s="165"/>
      <c r="F525" s="76"/>
      <c r="BJ525" s="165"/>
      <c r="BK525" s="76"/>
    </row>
    <row r="526" spans="1:63">
      <c r="A526" s="76"/>
      <c r="B526" s="82"/>
      <c r="C526" s="82"/>
      <c r="D526" s="76"/>
      <c r="E526" s="165"/>
      <c r="F526" s="76"/>
      <c r="BJ526" s="165"/>
      <c r="BK526" s="76"/>
    </row>
    <row r="527" spans="1:63">
      <c r="A527" s="76"/>
      <c r="B527" s="82"/>
      <c r="C527" s="82"/>
      <c r="D527" s="76"/>
      <c r="E527" s="165"/>
      <c r="F527" s="76"/>
      <c r="BJ527" s="165"/>
      <c r="BK527" s="76"/>
    </row>
    <row r="528" spans="1:63">
      <c r="A528" s="76"/>
      <c r="B528" s="82"/>
      <c r="C528" s="82"/>
      <c r="D528" s="76"/>
      <c r="E528" s="165"/>
      <c r="F528" s="76"/>
      <c r="BJ528" s="165"/>
      <c r="BK528" s="76"/>
    </row>
    <row r="529" spans="1:63">
      <c r="A529" s="76"/>
      <c r="B529" s="82"/>
      <c r="C529" s="82"/>
      <c r="D529" s="76"/>
      <c r="E529" s="165"/>
      <c r="F529" s="76"/>
      <c r="BJ529" s="165"/>
      <c r="BK529" s="76"/>
    </row>
    <row r="530" spans="1:63">
      <c r="A530" s="76"/>
      <c r="B530" s="82"/>
      <c r="C530" s="82"/>
      <c r="D530" s="76"/>
      <c r="E530" s="165"/>
      <c r="F530" s="76"/>
      <c r="BJ530" s="165"/>
      <c r="BK530" s="76"/>
    </row>
    <row r="531" spans="1:63">
      <c r="A531" s="76"/>
      <c r="B531" s="82"/>
      <c r="C531" s="82"/>
      <c r="D531" s="76"/>
      <c r="E531" s="165"/>
      <c r="F531" s="76"/>
      <c r="BJ531" s="165"/>
      <c r="BK531" s="76"/>
    </row>
    <row r="532" spans="1:63">
      <c r="A532" s="76"/>
      <c r="B532" s="82"/>
      <c r="C532" s="82"/>
      <c r="D532" s="76"/>
      <c r="E532" s="165"/>
      <c r="F532" s="76"/>
      <c r="BJ532" s="165"/>
      <c r="BK532" s="76"/>
    </row>
    <row r="533" spans="1:63">
      <c r="A533" s="76"/>
      <c r="B533" s="82"/>
      <c r="C533" s="82"/>
      <c r="D533" s="76"/>
      <c r="E533" s="165"/>
      <c r="F533" s="76"/>
      <c r="BJ533" s="165"/>
      <c r="BK533" s="76"/>
    </row>
    <row r="534" spans="1:63">
      <c r="A534" s="76"/>
      <c r="B534" s="82"/>
      <c r="C534" s="82"/>
      <c r="D534" s="76"/>
      <c r="E534" s="165"/>
      <c r="F534" s="76"/>
      <c r="BJ534" s="165"/>
      <c r="BK534" s="76"/>
    </row>
    <row r="535" spans="1:63">
      <c r="A535" s="76"/>
      <c r="B535" s="82"/>
      <c r="C535" s="82"/>
      <c r="D535" s="76"/>
      <c r="E535" s="165"/>
      <c r="F535" s="76"/>
      <c r="BJ535" s="165"/>
      <c r="BK535" s="76"/>
    </row>
    <row r="536" spans="1:63">
      <c r="A536" s="76"/>
      <c r="B536" s="82"/>
      <c r="C536" s="82"/>
      <c r="D536" s="76"/>
      <c r="E536" s="165"/>
      <c r="F536" s="76"/>
      <c r="BJ536" s="165"/>
      <c r="BK536" s="76"/>
    </row>
    <row r="537" spans="1:63">
      <c r="A537" s="76"/>
      <c r="B537" s="82"/>
      <c r="C537" s="82"/>
      <c r="D537" s="76"/>
      <c r="E537" s="165"/>
      <c r="F537" s="76"/>
      <c r="BJ537" s="165"/>
      <c r="BK537" s="76"/>
    </row>
    <row r="538" spans="1:63">
      <c r="A538" s="76"/>
      <c r="B538" s="82"/>
      <c r="C538" s="82"/>
      <c r="D538" s="76"/>
      <c r="E538" s="165"/>
      <c r="F538" s="76"/>
      <c r="BJ538" s="165"/>
      <c r="BK538" s="76"/>
    </row>
    <row r="539" spans="1:63">
      <c r="A539" s="76"/>
      <c r="B539" s="82"/>
      <c r="C539" s="82"/>
      <c r="D539" s="76"/>
      <c r="E539" s="165"/>
      <c r="F539" s="76"/>
      <c r="BJ539" s="165"/>
      <c r="BK539" s="76"/>
    </row>
    <row r="540" spans="1:63">
      <c r="A540" s="76"/>
      <c r="B540" s="82"/>
      <c r="C540" s="82"/>
      <c r="D540" s="76"/>
      <c r="E540" s="165"/>
      <c r="F540" s="76"/>
      <c r="BJ540" s="165"/>
      <c r="BK540" s="76"/>
    </row>
    <row r="541" spans="1:63">
      <c r="A541" s="76"/>
      <c r="B541" s="82"/>
      <c r="C541" s="82"/>
      <c r="D541" s="76"/>
      <c r="E541" s="165"/>
      <c r="F541" s="76"/>
      <c r="BJ541" s="165"/>
      <c r="BK541" s="76"/>
    </row>
    <row r="542" spans="1:63">
      <c r="A542" s="76"/>
      <c r="B542" s="82"/>
      <c r="C542" s="82"/>
      <c r="D542" s="76"/>
      <c r="E542" s="165"/>
      <c r="F542" s="76"/>
      <c r="BJ542" s="165"/>
      <c r="BK542" s="76"/>
    </row>
    <row r="543" spans="1:63">
      <c r="A543" s="76"/>
      <c r="B543" s="82"/>
      <c r="C543" s="82"/>
      <c r="D543" s="76"/>
      <c r="E543" s="165"/>
      <c r="F543" s="76"/>
      <c r="BJ543" s="165"/>
      <c r="BK543" s="76"/>
    </row>
    <row r="544" spans="1:63">
      <c r="A544" s="76"/>
      <c r="B544" s="82"/>
      <c r="C544" s="82"/>
      <c r="D544" s="76"/>
      <c r="E544" s="165"/>
      <c r="F544" s="76"/>
      <c r="BJ544" s="165"/>
      <c r="BK544" s="76"/>
    </row>
    <row r="545" spans="1:63">
      <c r="A545" s="76"/>
      <c r="B545" s="82"/>
      <c r="C545" s="82"/>
      <c r="D545" s="76"/>
      <c r="E545" s="165"/>
      <c r="F545" s="76"/>
      <c r="BJ545" s="165"/>
      <c r="BK545" s="76"/>
    </row>
    <row r="546" spans="1:63">
      <c r="A546" s="76"/>
      <c r="B546" s="82"/>
      <c r="C546" s="82"/>
      <c r="D546" s="76"/>
      <c r="E546" s="165"/>
      <c r="F546" s="76"/>
      <c r="BJ546" s="165"/>
      <c r="BK546" s="76"/>
    </row>
    <row r="547" spans="1:63">
      <c r="A547" s="76"/>
      <c r="B547" s="82"/>
      <c r="C547" s="82"/>
      <c r="D547" s="76"/>
      <c r="E547" s="165"/>
      <c r="F547" s="76"/>
      <c r="BJ547" s="165"/>
      <c r="BK547" s="76"/>
    </row>
    <row r="548" spans="1:63">
      <c r="A548" s="76"/>
      <c r="B548" s="82"/>
      <c r="C548" s="82"/>
      <c r="D548" s="76"/>
      <c r="E548" s="165"/>
      <c r="F548" s="76"/>
      <c r="BJ548" s="165"/>
      <c r="BK548" s="76"/>
    </row>
    <row r="549" spans="1:63">
      <c r="A549" s="76"/>
      <c r="B549" s="82"/>
      <c r="C549" s="82"/>
      <c r="D549" s="76"/>
      <c r="E549" s="165"/>
      <c r="F549" s="76"/>
      <c r="BJ549" s="165"/>
      <c r="BK549" s="76"/>
    </row>
    <row r="550" spans="1:63">
      <c r="A550" s="76"/>
      <c r="B550" s="82"/>
      <c r="C550" s="82"/>
      <c r="D550" s="76"/>
      <c r="E550" s="165"/>
      <c r="F550" s="76"/>
      <c r="BJ550" s="165"/>
      <c r="BK550" s="76"/>
    </row>
    <row r="551" spans="1:63">
      <c r="A551" s="76"/>
      <c r="B551" s="82"/>
      <c r="C551" s="82"/>
      <c r="D551" s="76"/>
      <c r="E551" s="165"/>
      <c r="F551" s="76"/>
      <c r="BJ551" s="165"/>
      <c r="BK551" s="76"/>
    </row>
    <row r="552" spans="1:63">
      <c r="A552" s="76"/>
      <c r="B552" s="82"/>
      <c r="C552" s="82"/>
      <c r="D552" s="76"/>
      <c r="E552" s="165"/>
      <c r="F552" s="76"/>
      <c r="BJ552" s="165"/>
      <c r="BK552" s="76"/>
    </row>
    <row r="553" spans="1:63">
      <c r="A553" s="76"/>
      <c r="B553" s="82"/>
      <c r="C553" s="82"/>
      <c r="D553" s="76"/>
      <c r="E553" s="165"/>
      <c r="F553" s="76"/>
      <c r="BJ553" s="165"/>
      <c r="BK553" s="76"/>
    </row>
    <row r="554" spans="1:63">
      <c r="A554" s="76"/>
      <c r="B554" s="82"/>
      <c r="C554" s="82"/>
      <c r="D554" s="76"/>
      <c r="E554" s="165"/>
      <c r="F554" s="76"/>
      <c r="BJ554" s="165"/>
      <c r="BK554" s="76"/>
    </row>
    <row r="555" spans="1:63">
      <c r="A555" s="76"/>
      <c r="B555" s="82"/>
      <c r="C555" s="82"/>
      <c r="D555" s="76"/>
      <c r="E555" s="165"/>
      <c r="F555" s="76"/>
      <c r="BJ555" s="165"/>
      <c r="BK555" s="76"/>
    </row>
    <row r="556" spans="1:63">
      <c r="A556" s="76"/>
      <c r="B556" s="82"/>
      <c r="C556" s="82"/>
      <c r="D556" s="76"/>
      <c r="E556" s="165"/>
      <c r="F556" s="76"/>
      <c r="BJ556" s="165"/>
      <c r="BK556" s="76"/>
    </row>
    <row r="557" spans="1:63">
      <c r="A557" s="76"/>
      <c r="B557" s="82"/>
      <c r="C557" s="82"/>
      <c r="D557" s="76"/>
      <c r="E557" s="165"/>
      <c r="F557" s="76"/>
      <c r="BJ557" s="165"/>
      <c r="BK557" s="76"/>
    </row>
    <row r="558" spans="1:63">
      <c r="A558" s="76"/>
      <c r="B558" s="82"/>
      <c r="C558" s="82"/>
      <c r="D558" s="76"/>
      <c r="E558" s="165"/>
      <c r="F558" s="76"/>
      <c r="BJ558" s="165"/>
      <c r="BK558" s="76"/>
    </row>
    <row r="559" spans="1:63">
      <c r="A559" s="76"/>
      <c r="B559" s="82"/>
      <c r="C559" s="82"/>
      <c r="D559" s="76"/>
      <c r="E559" s="165"/>
      <c r="F559" s="76"/>
      <c r="BJ559" s="165"/>
      <c r="BK559" s="76"/>
    </row>
    <row r="560" spans="1:63">
      <c r="A560" s="76"/>
      <c r="B560" s="82"/>
      <c r="C560" s="82"/>
      <c r="D560" s="76"/>
      <c r="E560" s="165"/>
      <c r="F560" s="76"/>
      <c r="BJ560" s="165"/>
      <c r="BK560" s="76"/>
    </row>
    <row r="561" spans="1:63">
      <c r="A561" s="76"/>
      <c r="B561" s="82"/>
      <c r="C561" s="82"/>
      <c r="D561" s="76"/>
      <c r="E561" s="165"/>
      <c r="F561" s="76"/>
      <c r="BJ561" s="165"/>
      <c r="BK561" s="76"/>
    </row>
    <row r="562" spans="1:63">
      <c r="A562" s="76"/>
      <c r="B562" s="82"/>
      <c r="C562" s="82"/>
      <c r="D562" s="76"/>
      <c r="E562" s="165"/>
      <c r="F562" s="76"/>
      <c r="BJ562" s="165"/>
      <c r="BK562" s="76"/>
    </row>
    <row r="563" spans="1:63">
      <c r="A563" s="76"/>
      <c r="B563" s="82"/>
      <c r="C563" s="82"/>
      <c r="D563" s="76"/>
      <c r="E563" s="165"/>
      <c r="F563" s="76"/>
      <c r="BJ563" s="165"/>
      <c r="BK563" s="76"/>
    </row>
    <row r="564" spans="1:63">
      <c r="A564" s="76"/>
      <c r="B564" s="82"/>
      <c r="C564" s="82"/>
      <c r="D564" s="76"/>
      <c r="E564" s="165"/>
      <c r="F564" s="76"/>
      <c r="BJ564" s="165"/>
      <c r="BK564" s="76"/>
    </row>
    <row r="565" spans="1:63">
      <c r="A565" s="76"/>
      <c r="B565" s="82"/>
      <c r="C565" s="82"/>
      <c r="D565" s="76"/>
      <c r="E565" s="165"/>
      <c r="F565" s="76"/>
      <c r="BJ565" s="165"/>
      <c r="BK565" s="76"/>
    </row>
    <row r="566" spans="1:63">
      <c r="A566" s="76"/>
      <c r="B566" s="82"/>
      <c r="C566" s="82"/>
      <c r="D566" s="76"/>
      <c r="E566" s="165"/>
      <c r="F566" s="76"/>
      <c r="BJ566" s="165"/>
      <c r="BK566" s="76"/>
    </row>
    <row r="567" spans="1:63">
      <c r="A567" s="76"/>
      <c r="B567" s="82"/>
      <c r="C567" s="82"/>
      <c r="D567" s="76"/>
      <c r="E567" s="165"/>
      <c r="F567" s="76"/>
      <c r="BJ567" s="165"/>
      <c r="BK567" s="76"/>
    </row>
    <row r="568" spans="1:63">
      <c r="A568" s="76"/>
      <c r="B568" s="82"/>
      <c r="C568" s="82"/>
      <c r="D568" s="76"/>
      <c r="E568" s="165"/>
      <c r="F568" s="76"/>
      <c r="BJ568" s="165"/>
      <c r="BK568" s="76"/>
    </row>
    <row r="569" spans="1:63">
      <c r="A569" s="76"/>
      <c r="B569" s="82"/>
      <c r="C569" s="82"/>
      <c r="D569" s="76"/>
      <c r="E569" s="165"/>
      <c r="F569" s="76"/>
      <c r="BJ569" s="165"/>
      <c r="BK569" s="76"/>
    </row>
    <row r="570" spans="1:63">
      <c r="A570" s="76"/>
      <c r="B570" s="82"/>
      <c r="C570" s="82"/>
      <c r="D570" s="76"/>
      <c r="E570" s="165"/>
      <c r="F570" s="76"/>
      <c r="BJ570" s="165"/>
      <c r="BK570" s="76"/>
    </row>
    <row r="571" spans="1:63">
      <c r="A571" s="76"/>
      <c r="B571" s="82"/>
      <c r="C571" s="82"/>
      <c r="D571" s="76"/>
      <c r="E571" s="165"/>
      <c r="F571" s="76"/>
      <c r="BJ571" s="165"/>
      <c r="BK571" s="76"/>
    </row>
    <row r="572" spans="1:63">
      <c r="A572" s="76"/>
      <c r="B572" s="82"/>
      <c r="C572" s="82"/>
      <c r="D572" s="76"/>
      <c r="E572" s="165"/>
      <c r="F572" s="76"/>
      <c r="BJ572" s="165"/>
      <c r="BK572" s="76"/>
    </row>
    <row r="573" spans="1:63">
      <c r="A573" s="76"/>
      <c r="B573" s="82"/>
      <c r="C573" s="82"/>
      <c r="D573" s="76"/>
      <c r="E573" s="165"/>
      <c r="F573" s="76"/>
      <c r="BJ573" s="165"/>
      <c r="BK573" s="76"/>
    </row>
    <row r="574" spans="1:63">
      <c r="A574" s="76"/>
      <c r="B574" s="82"/>
      <c r="C574" s="82"/>
      <c r="D574" s="76"/>
      <c r="E574" s="165"/>
      <c r="F574" s="76"/>
      <c r="BJ574" s="165"/>
      <c r="BK574" s="76"/>
    </row>
    <row r="575" spans="1:63">
      <c r="A575" s="76"/>
      <c r="B575" s="82"/>
      <c r="C575" s="82"/>
      <c r="D575" s="76"/>
      <c r="E575" s="165"/>
      <c r="F575" s="76"/>
      <c r="BJ575" s="165"/>
      <c r="BK575" s="76"/>
    </row>
    <row r="576" spans="1:63">
      <c r="A576" s="76"/>
      <c r="B576" s="82"/>
      <c r="C576" s="82"/>
      <c r="D576" s="76"/>
      <c r="E576" s="165"/>
      <c r="F576" s="76"/>
      <c r="BJ576" s="165"/>
      <c r="BK576" s="76"/>
    </row>
    <row r="577" spans="1:63">
      <c r="A577" s="76"/>
      <c r="B577" s="82"/>
      <c r="C577" s="82"/>
      <c r="D577" s="76"/>
      <c r="E577" s="165"/>
      <c r="F577" s="76"/>
      <c r="BJ577" s="165"/>
      <c r="BK577" s="76"/>
    </row>
    <row r="578" spans="1:63">
      <c r="A578" s="76"/>
      <c r="B578" s="82"/>
      <c r="C578" s="82"/>
      <c r="D578" s="76"/>
      <c r="E578" s="165"/>
      <c r="F578" s="76"/>
      <c r="BJ578" s="165"/>
      <c r="BK578" s="76"/>
    </row>
    <row r="579" spans="1:63">
      <c r="A579" s="76"/>
      <c r="B579" s="82"/>
      <c r="C579" s="82"/>
      <c r="D579" s="76"/>
      <c r="E579" s="165"/>
      <c r="F579" s="76"/>
      <c r="BJ579" s="165"/>
      <c r="BK579" s="76"/>
    </row>
    <row r="580" spans="1:63">
      <c r="A580" s="76"/>
      <c r="B580" s="82"/>
      <c r="C580" s="82"/>
      <c r="D580" s="76"/>
      <c r="E580" s="165"/>
      <c r="F580" s="76"/>
      <c r="BJ580" s="165"/>
      <c r="BK580" s="76"/>
    </row>
    <row r="581" spans="1:63">
      <c r="A581" s="76"/>
      <c r="B581" s="82"/>
      <c r="C581" s="82"/>
      <c r="D581" s="76"/>
      <c r="E581" s="165"/>
      <c r="F581" s="76"/>
      <c r="BJ581" s="165"/>
      <c r="BK581" s="76"/>
    </row>
    <row r="582" spans="1:63">
      <c r="A582" s="76"/>
      <c r="B582" s="82"/>
      <c r="C582" s="82"/>
      <c r="D582" s="76"/>
      <c r="E582" s="165"/>
      <c r="F582" s="76"/>
      <c r="BJ582" s="165"/>
      <c r="BK582" s="76"/>
    </row>
    <row r="583" spans="1:63">
      <c r="A583" s="76"/>
      <c r="B583" s="82"/>
      <c r="C583" s="82"/>
      <c r="D583" s="76"/>
      <c r="E583" s="165"/>
      <c r="F583" s="76"/>
      <c r="BJ583" s="165"/>
      <c r="BK583" s="76"/>
    </row>
    <row r="584" spans="1:63">
      <c r="A584" s="76"/>
      <c r="B584" s="82"/>
      <c r="C584" s="82"/>
      <c r="D584" s="76"/>
      <c r="E584" s="165"/>
      <c r="F584" s="76"/>
      <c r="BJ584" s="165"/>
      <c r="BK584" s="76"/>
    </row>
    <row r="585" spans="1:63">
      <c r="A585" s="76"/>
      <c r="B585" s="82"/>
      <c r="C585" s="82"/>
      <c r="D585" s="76"/>
      <c r="E585" s="165"/>
      <c r="F585" s="76"/>
      <c r="BJ585" s="165"/>
      <c r="BK585" s="76"/>
    </row>
    <row r="586" spans="1:63">
      <c r="A586" s="76"/>
      <c r="B586" s="82"/>
      <c r="C586" s="82"/>
      <c r="D586" s="76"/>
      <c r="E586" s="165"/>
      <c r="F586" s="76"/>
      <c r="BJ586" s="165"/>
      <c r="BK586" s="76"/>
    </row>
    <row r="587" spans="1:63">
      <c r="A587" s="76"/>
      <c r="B587" s="82"/>
      <c r="C587" s="82"/>
      <c r="D587" s="76"/>
      <c r="E587" s="165"/>
      <c r="F587" s="76"/>
      <c r="BJ587" s="165"/>
      <c r="BK587" s="76"/>
    </row>
    <row r="588" spans="1:63">
      <c r="A588" s="76"/>
      <c r="B588" s="82"/>
      <c r="C588" s="82"/>
      <c r="D588" s="76"/>
      <c r="E588" s="165"/>
      <c r="F588" s="76"/>
      <c r="BJ588" s="165"/>
      <c r="BK588" s="76"/>
    </row>
    <row r="589" spans="1:63">
      <c r="A589" s="76"/>
      <c r="B589" s="82"/>
      <c r="C589" s="82"/>
      <c r="D589" s="76"/>
      <c r="E589" s="165"/>
      <c r="F589" s="76"/>
      <c r="BJ589" s="165"/>
      <c r="BK589" s="76"/>
    </row>
    <row r="590" spans="1:63">
      <c r="A590" s="76"/>
      <c r="B590" s="82"/>
      <c r="C590" s="82"/>
      <c r="D590" s="76"/>
      <c r="E590" s="165"/>
      <c r="F590" s="76"/>
      <c r="BJ590" s="165"/>
      <c r="BK590" s="76"/>
    </row>
    <row r="591" spans="1:63">
      <c r="A591" s="76"/>
      <c r="B591" s="82"/>
      <c r="C591" s="82"/>
      <c r="D591" s="76"/>
      <c r="E591" s="165"/>
      <c r="F591" s="76"/>
      <c r="BJ591" s="165"/>
      <c r="BK591" s="76"/>
    </row>
    <row r="592" spans="1:63">
      <c r="A592" s="76"/>
      <c r="B592" s="82"/>
      <c r="C592" s="82"/>
      <c r="D592" s="76"/>
      <c r="E592" s="165"/>
      <c r="F592" s="76"/>
      <c r="BJ592" s="165"/>
      <c r="BK592" s="76"/>
    </row>
    <row r="593" spans="1:63">
      <c r="A593" s="76"/>
      <c r="B593" s="82"/>
      <c r="C593" s="82"/>
      <c r="D593" s="76"/>
      <c r="E593" s="165"/>
      <c r="F593" s="76"/>
      <c r="BJ593" s="165"/>
      <c r="BK593" s="76"/>
    </row>
    <row r="594" spans="1:63">
      <c r="A594" s="76"/>
      <c r="B594" s="82"/>
      <c r="C594" s="82"/>
      <c r="D594" s="76"/>
      <c r="E594" s="165"/>
      <c r="F594" s="76"/>
      <c r="BJ594" s="165"/>
      <c r="BK594" s="76"/>
    </row>
    <row r="595" spans="1:63">
      <c r="A595" s="76"/>
      <c r="B595" s="82"/>
      <c r="C595" s="82"/>
      <c r="D595" s="76"/>
      <c r="E595" s="165"/>
      <c r="F595" s="76"/>
      <c r="BJ595" s="165"/>
      <c r="BK595" s="76"/>
    </row>
    <row r="596" spans="1:63">
      <c r="A596" s="76"/>
      <c r="B596" s="82"/>
      <c r="C596" s="82"/>
      <c r="D596" s="76"/>
      <c r="E596" s="165"/>
      <c r="F596" s="76"/>
      <c r="BJ596" s="165"/>
      <c r="BK596" s="76"/>
    </row>
    <row r="597" spans="1:63">
      <c r="A597" s="76"/>
      <c r="B597" s="82"/>
      <c r="C597" s="82"/>
      <c r="D597" s="76"/>
      <c r="E597" s="165"/>
      <c r="F597" s="76"/>
      <c r="BJ597" s="165"/>
      <c r="BK597" s="76"/>
    </row>
    <row r="598" spans="1:63">
      <c r="A598" s="76"/>
      <c r="B598" s="82"/>
      <c r="C598" s="82"/>
      <c r="D598" s="76"/>
      <c r="E598" s="165"/>
      <c r="F598" s="76"/>
      <c r="BJ598" s="165"/>
      <c r="BK598" s="76"/>
    </row>
    <row r="599" spans="1:63">
      <c r="A599" s="76"/>
      <c r="B599" s="82"/>
      <c r="C599" s="82"/>
      <c r="D599" s="76"/>
      <c r="E599" s="165"/>
      <c r="F599" s="76"/>
      <c r="BJ599" s="165"/>
      <c r="BK599" s="76"/>
    </row>
    <row r="600" spans="1:63">
      <c r="A600" s="76"/>
      <c r="B600" s="82"/>
      <c r="C600" s="82"/>
      <c r="D600" s="76"/>
      <c r="E600" s="165"/>
      <c r="F600" s="76"/>
      <c r="BJ600" s="165"/>
      <c r="BK600" s="76"/>
    </row>
    <row r="601" spans="1:63">
      <c r="BJ601" s="165"/>
      <c r="BK601" s="76"/>
    </row>
  </sheetData>
  <sheetProtection algorithmName="SHA-512" hashValue="TdRYiELo7In9OKo9bYqbU0ASOI9X/NIJqaCtPgyTal7KNkYj0tbqK3wTGj635BXH40ZFcTnRPd42nop4m1d2gg==" saltValue="fyoMRq/5LBYMzh1y4LCaLA==" spinCount="100000" sheet="1" objects="1" scenarios="1"/>
  <sortState ref="A92:B122">
    <sortCondition ref="A92:A122"/>
  </sortState>
  <mergeCells count="109">
    <mergeCell ref="M1:N1"/>
    <mergeCell ref="G23:I23"/>
    <mergeCell ref="G60:I60"/>
    <mergeCell ref="G39:I39"/>
    <mergeCell ref="G38:I38"/>
    <mergeCell ref="G37:I37"/>
    <mergeCell ref="G36:I36"/>
    <mergeCell ref="G41:I41"/>
    <mergeCell ref="G40:I40"/>
    <mergeCell ref="G51:I51"/>
    <mergeCell ref="G50:I50"/>
    <mergeCell ref="G49:I49"/>
    <mergeCell ref="G48:I48"/>
    <mergeCell ref="G47:I47"/>
    <mergeCell ref="G53:I53"/>
    <mergeCell ref="G46:I46"/>
    <mergeCell ref="G43:I43"/>
    <mergeCell ref="G42:I42"/>
    <mergeCell ref="F45:H45"/>
    <mergeCell ref="CX2:CY2"/>
    <mergeCell ref="DB11:DB13"/>
    <mergeCell ref="CX3:CY3"/>
    <mergeCell ref="CX4:CY4"/>
    <mergeCell ref="CX5:CY5"/>
    <mergeCell ref="CX6:CY6"/>
    <mergeCell ref="CX7:CY7"/>
    <mergeCell ref="CX8:CY8"/>
    <mergeCell ref="CX9:CY9"/>
    <mergeCell ref="CX10:CY10"/>
    <mergeCell ref="CX11:CX13"/>
    <mergeCell ref="CZ11:CZ13"/>
    <mergeCell ref="DA11:DA13"/>
    <mergeCell ref="B3:D3"/>
    <mergeCell ref="CX20:CY20"/>
    <mergeCell ref="F32:H32"/>
    <mergeCell ref="G24:I24"/>
    <mergeCell ref="G25:I25"/>
    <mergeCell ref="F27:H27"/>
    <mergeCell ref="F28:H28"/>
    <mergeCell ref="F29:H29"/>
    <mergeCell ref="F30:H30"/>
    <mergeCell ref="CX18:CY18"/>
    <mergeCell ref="CX17:CY17"/>
    <mergeCell ref="CX14:CY14"/>
    <mergeCell ref="CX15:CY15"/>
    <mergeCell ref="CX16:CY16"/>
    <mergeCell ref="Z3:AD3"/>
    <mergeCell ref="Z4:AD4"/>
    <mergeCell ref="Z5:AD5"/>
    <mergeCell ref="Z6:AD6"/>
    <mergeCell ref="Z7:AD7"/>
    <mergeCell ref="Z8:AD8"/>
    <mergeCell ref="Z9:AD9"/>
    <mergeCell ref="Z10:AD10"/>
    <mergeCell ref="Z11:AD11"/>
    <mergeCell ref="G63:I63"/>
    <mergeCell ref="B78:C78"/>
    <mergeCell ref="B79:C79"/>
    <mergeCell ref="B80:C80"/>
    <mergeCell ref="G52:I52"/>
    <mergeCell ref="G56:I56"/>
    <mergeCell ref="G57:I57"/>
    <mergeCell ref="G58:I58"/>
    <mergeCell ref="G59:I59"/>
    <mergeCell ref="B68:C68"/>
    <mergeCell ref="B69:C69"/>
    <mergeCell ref="B70:C70"/>
    <mergeCell ref="B71:C71"/>
    <mergeCell ref="I65:U65"/>
    <mergeCell ref="I66:L66"/>
    <mergeCell ref="G61:I61"/>
    <mergeCell ref="G62:I62"/>
    <mergeCell ref="B73:C73"/>
    <mergeCell ref="B74:C74"/>
    <mergeCell ref="B75:C75"/>
    <mergeCell ref="B76:C76"/>
    <mergeCell ref="B77:C77"/>
    <mergeCell ref="A67:A68"/>
    <mergeCell ref="AH132:AJ132"/>
    <mergeCell ref="B72:C72"/>
    <mergeCell ref="B67:C67"/>
    <mergeCell ref="V66:V67"/>
    <mergeCell ref="W66:W67"/>
    <mergeCell ref="R67:T67"/>
    <mergeCell ref="N66:U66"/>
    <mergeCell ref="AK132:AM132"/>
    <mergeCell ref="AN132:AQ132"/>
    <mergeCell ref="B98:C98"/>
    <mergeCell ref="F64:H65"/>
    <mergeCell ref="M66:M67"/>
    <mergeCell ref="H66:H67"/>
    <mergeCell ref="F66:G67"/>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81:C81"/>
    <mergeCell ref="B82:C82"/>
  </mergeCells>
  <phoneticPr fontId="42"/>
  <conditionalFormatting sqref="G56:I63">
    <cfRule type="cellIs" dxfId="50" priority="142" operator="equal">
      <formula>""</formula>
    </cfRule>
  </conditionalFormatting>
  <conditionalFormatting sqref="B101:B130">
    <cfRule type="cellIs" dxfId="49" priority="55" operator="equal">
      <formula>""</formula>
    </cfRule>
  </conditionalFormatting>
  <conditionalFormatting sqref="D22:D30 D33:D39 D50:D54 D57:D59 D62:D63">
    <cfRule type="cellIs" dxfId="48" priority="54" operator="equal">
      <formula>""</formula>
    </cfRule>
  </conditionalFormatting>
  <conditionalFormatting sqref="D45:D46 D42 D49">
    <cfRule type="cellIs" dxfId="47" priority="3" operator="equal">
      <formula>""</formula>
    </cfRule>
  </conditionalFormatting>
  <conditionalFormatting sqref="H69:H98">
    <cfRule type="expression" dxfId="46" priority="39">
      <formula>H69=""</formula>
    </cfRule>
    <cfRule type="expression" dxfId="45" priority="46">
      <formula>COUNTIF(予想濃度確認項目,$F69)</formula>
    </cfRule>
  </conditionalFormatting>
  <conditionalFormatting sqref="B69:B70 D69:E98">
    <cfRule type="expression" dxfId="44" priority="38">
      <formula>B69=""</formula>
    </cfRule>
  </conditionalFormatting>
  <conditionalFormatting sqref="F69:F98">
    <cfRule type="expression" dxfId="43" priority="37">
      <formula>F69=""</formula>
    </cfRule>
  </conditionalFormatting>
  <conditionalFormatting sqref="D43">
    <cfRule type="cellIs" dxfId="42" priority="34" operator="equal">
      <formula>""</formula>
    </cfRule>
  </conditionalFormatting>
  <conditionalFormatting sqref="I65:K65">
    <cfRule type="expression" dxfId="41" priority="15">
      <formula>COUNTIF($F$69:$F$98,$CX$11)&gt;=1</formula>
    </cfRule>
  </conditionalFormatting>
  <conditionalFormatting sqref="B38:C40">
    <cfRule type="expression" dxfId="40" priority="12">
      <formula>OR($D$37=$BK$4,$D$37=$BK$5,$D$37=$BK$6)</formula>
    </cfRule>
  </conditionalFormatting>
  <conditionalFormatting sqref="G36:I43">
    <cfRule type="cellIs" dxfId="39" priority="138" operator="equal">
      <formula>""</formula>
    </cfRule>
  </conditionalFormatting>
  <conditionalFormatting sqref="G46:I53">
    <cfRule type="cellIs" dxfId="38" priority="139" operator="equal">
      <formula>""</formula>
    </cfRule>
  </conditionalFormatting>
  <conditionalFormatting sqref="V69:W98">
    <cfRule type="expression" dxfId="37" priority="5">
      <formula>V69=""</formula>
    </cfRule>
  </conditionalFormatting>
  <conditionalFormatting sqref="D49">
    <cfRule type="expression" dxfId="36" priority="101">
      <formula>$D$49&lt;&gt;$BR$2</formula>
    </cfRule>
  </conditionalFormatting>
  <conditionalFormatting sqref="D42">
    <cfRule type="expression" dxfId="35" priority="53">
      <formula>$D$42&lt;&gt;$BL$2</formula>
    </cfRule>
  </conditionalFormatting>
  <conditionalFormatting sqref="I69:L98">
    <cfRule type="expression" dxfId="34" priority="121">
      <formula>$F69=$CI$11</formula>
    </cfRule>
  </conditionalFormatting>
  <conditionalFormatting sqref="M69:M98">
    <cfRule type="expression" dxfId="33" priority="122">
      <formula>OR($F69=$CO$6,$F69=$CO$7,$F69=$CO$8)</formula>
    </cfRule>
  </conditionalFormatting>
  <conditionalFormatting sqref="N69:U98">
    <cfRule type="expression" dxfId="32" priority="123">
      <formula>$F69=$CX$3</formula>
    </cfRule>
  </conditionalFormatting>
  <conditionalFormatting sqref="F35:I43">
    <cfRule type="expression" dxfId="31" priority="11">
      <formula>$D$57&lt;&gt;$BS$3</formula>
    </cfRule>
  </conditionalFormatting>
  <conditionalFormatting sqref="F45:I53">
    <cfRule type="expression" dxfId="30" priority="9">
      <formula>$D$58&lt;&gt;$BJ$4</formula>
    </cfRule>
  </conditionalFormatting>
  <conditionalFormatting sqref="F55:I63">
    <cfRule type="expression" dxfId="29" priority="2">
      <formula>$D$63&lt;&gt;$BO$5</formula>
    </cfRule>
  </conditionalFormatting>
  <conditionalFormatting sqref="B71:B98">
    <cfRule type="expression" dxfId="28" priority="1">
      <formula>B71=""</formula>
    </cfRule>
  </conditionalFormatting>
  <dataValidations xWindow="1461" yWindow="838" count="54">
    <dataValidation type="textLength" errorStyle="information" imeMode="on" operator="lessThanOrEqual" allowBlank="1" showInputMessage="1" showErrorMessage="1" promptTitle="建物名" prompt="　任意" sqref="D28 G62 G52 V58 G42 I44:K44">
      <formula1>16</formula1>
    </dataValidation>
    <dataValidation imeMode="on" allowBlank="1" showInputMessage="1" showErrorMessage="1" promptTitle="ご連絡先をご記入ください" prompt="(株)は使用せず株式会社とご記入ください。" sqref="D22"/>
    <dataValidation type="textLength" errorStyle="warning" imeMode="on" operator="lessThanOrEqual" allowBlank="1" showInputMessage="1" showErrorMessage="1" errorTitle="文字数制限" error="25文字を超えています。" promptTitle="未記入でも構いません。" prompt="証明書/報告書備考欄に記載します。_x000a_会社名をご記載ください。_x000a_　例：株式会社●●_x000a_" sqref="D36">
      <formula1>25</formula1>
    </dataValidation>
    <dataValidation type="textLength" errorStyle="warning" imeMode="on" operator="lessThanOrEqual" allowBlank="1" showInputMessage="1" showErrorMessage="1" errorTitle="文字数制限" error="128文字を超えています。" prompt="　未記入でも構いません。" sqref="D34">
      <formula1>128</formula1>
    </dataValidation>
    <dataValidation type="textLength" errorStyle="warning" imeMode="on" operator="lessThanOrEqual" allowBlank="1" showInputMessage="1" showErrorMessage="1" errorTitle="文字数制限" error="256文字を超えています。" promptTitle="ご入力ください。" prompt="成果品に記載する宛先名です。_x000a_(株)は使用せず株式会社とご記入ください。_x000a_殿、様など末尾敬称は不要です。" sqref="D35">
      <formula1>256</formula1>
    </dataValidation>
    <dataValidation type="textLength" imeMode="off" operator="lessThanOrEqual" allowBlank="1" showInputMessage="1" showErrorMessage="1" promptTitle="[-]　ハイフン入力不要です" prompt="ご連絡先をご記入ください" sqref="D25">
      <formula1>7</formula1>
    </dataValidation>
    <dataValidation type="textLength" errorStyle="information" imeMode="on" operator="lessThanOrEqual" allowBlank="1" showInputMessage="1" showErrorMessage="1" promptTitle="県/市町村名" prompt="東京都●●区/●●市●●区/●●県●●市" sqref="V56 D26 G40 G50 G60">
      <formula1>16</formula1>
    </dataValidation>
    <dataValidation type="textLength" errorStyle="information" imeMode="on" operator="lessThanOrEqual" allowBlank="1" showInputMessage="1" showErrorMessage="1" promptTitle="町域/番地" prompt="●●１－１－１　(全角)" sqref="V57 G41 G51 G61">
      <formula1>16</formula1>
    </dataValidation>
    <dataValidation imeMode="off" allowBlank="1" showInputMessage="1" showErrorMessage="1" prompt="ご連絡先をご記入ください" sqref="D29"/>
    <dataValidation imeMode="off" allowBlank="1" showInputMessage="1" showErrorMessage="1" sqref="D44 G24:G25 L26"/>
    <dataValidation allowBlank="1" showInputMessage="1" showErrorMessage="1" prompt="直接入力ください" sqref="Z4:AD4"/>
    <dataValidation type="textLength" imeMode="off" operator="lessThanOrEqual" allowBlank="1" showInputMessage="1" showErrorMessage="1" promptTitle="[-]　ハイフン入力不要です" prompt="報告書送付先をご記入ください" sqref="V55 G39 G49 G59">
      <formula1>7</formula1>
    </dataValidation>
    <dataValidation imeMode="off" allowBlank="1" showInputMessage="1" showErrorMessage="1" promptTitle="お客様管理番号" prompt="  任意_x000a__x000a__x000a_" sqref="D59"/>
    <dataValidation type="textLength" errorStyle="information" imeMode="on" operator="lessThanOrEqual" allowBlank="1" showInputMessage="1" showErrorMessage="1" sqref="V53 D23 G37 G47 G57">
      <formula1>16</formula1>
    </dataValidation>
    <dataValidation type="textLength" imeMode="on" operator="lessThanOrEqual" allowBlank="1" showInputMessage="1" showErrorMessage="1" promptTitle="町域/番地" prompt="●●１－１－１　(全角)" sqref="D27">
      <formula1>16</formula1>
    </dataValidation>
    <dataValidation type="textLength" errorStyle="information" imeMode="on" operator="lessThanOrEqual" allowBlank="1" showInputMessage="1" showErrorMessage="1" sqref="V54 D24 G38 G48 G58">
      <formula1>25</formula1>
    </dataValidation>
    <dataValidation errorStyle="information" imeMode="on" allowBlank="1" showInputMessage="1" showErrorMessage="1" prompt="(株)は使用せず株式会社とご記入ください。" sqref="V52 G36 G46:H46 G56"/>
    <dataValidation type="whole" imeMode="off" operator="greaterThanOrEqual" allowBlank="1" showInputMessage="1" showErrorMessage="1" promptTitle="数字のみ入力ください。" prompt="_x000a_　「年」は不要です。" sqref="S69:S98">
      <formula1>0</formula1>
    </dataValidation>
    <dataValidation type="whole" imeMode="off" operator="greaterThanOrEqual" allowBlank="1" showInputMessage="1" showErrorMessage="1" promptTitle="数字のみ入力ください。" prompt="_x000a_　「月」は不要です。_x000a_　" sqref="T69:T98">
      <formula1>0</formula1>
    </dataValidation>
    <dataValidation imeMode="off" allowBlank="1" showInputMessage="1" showErrorMessage="1" prompt="mm/dd       _x000a_でご記入ください_x000a_" sqref="E69:E98 D38:D39"/>
    <dataValidation allowBlank="1" showInputMessage="1" sqref="B101:B130"/>
    <dataValidation type="custom" imeMode="halfAlpha" allowBlank="1" showInputMessage="1" showErrorMessage="1" prompt="ご連絡先をご記入ください" sqref="D30">
      <formula1>LENB(D30)=LEN(D30)</formula1>
    </dataValidation>
    <dataValidation type="custom" imeMode="halfAlpha" allowBlank="1" showInputMessage="1" showErrorMessage="1" prompt="未記入でも構いません" sqref="D45:D46">
      <formula1>LENB(D45)=LEN(D45)</formula1>
    </dataValidation>
    <dataValidation type="textLength" errorStyle="information" imeMode="off" operator="lessThanOrEqual" allowBlank="1" showInputMessage="1" showErrorMessage="1" promptTitle="電話番号" prompt="請求書送付先のお電話番号を記載ください_x000a_" sqref="G63 G43 G53">
      <formula1>16</formula1>
    </dataValidation>
    <dataValidation type="list" imeMode="off" allowBlank="1" showInputMessage="1" promptTitle="プルダウンより選択ください。" prompt="発行日について「ご指定日あり」の際は、直接ご入力ください。ただし、速報予定日から大きく経過した日付についてはご相談させていただく場合がございます。" sqref="D49">
      <formula1>$BR$2:$BR$3</formula1>
    </dataValidation>
    <dataValidation type="list" allowBlank="1" showInputMessage="1" showErrorMessage="1" error="＊＊＊特急の対応可否については、問合せ担当よりご連絡させていただきます＊＊＊" promptTitle="プルダウンより選択ください。" prompt="特急対応は、事前に問合せ担当にご相談下さい。_x000a_別途料金が発生する場合があります。" sqref="D42">
      <formula1>$BL$2:$BL$3</formula1>
    </dataValidation>
    <dataValidation type="list" allowBlank="1" showInputMessage="1" showErrorMessage="1" error="＊＊＊セル右側の▼をクリックしてプルダウンより選択ください＊＊＊" promptTitle="プルダウンより選択ください。" prompt="有の場合は別途料金が発生します。_x000a_ご注意ください。_x000a_撮影内容等こちらからご連絡させていただきます。" sqref="D54">
      <formula1>$BP$2:$BP$3</formula1>
    </dataValidation>
    <dataValidation type="list" errorStyle="warning" allowBlank="1" showInputMessage="1" showErrorMessage="1" error="＊＊＊セル右側の▼をクリックしてプルダウンより選択ください＊＊＊" promptTitle="プルダウンより選択ください。" prompt="業務完了時/月末まとめて発送または都度発送。" sqref="D50">
      <formula1>$BM$2:$BM$4</formula1>
    </dataValidation>
    <dataValidation type="list" errorStyle="information" allowBlank="1" showInputMessage="1" showErrorMessage="1" errorTitle="6部以上は別途料金が発生します" error="営業担当にご相談ください" promptTitle="プルダウンより選択ください。" prompt="5部までは分析料金に含まれます。_x000a_6部以上は問合せ担当にご相談ください。" sqref="D51">
      <formula1>$BN$2:$BN$6</formula1>
    </dataValidation>
    <dataValidation type="list" allowBlank="1" showInputMessage="1" showErrorMessage="1" error="＊＊＊セル右側の▼をクリックしてプルダウンより選択ください＊＊＊" promptTitle="プルダウンより選択ください。" prompt="ご選択にかかわらず、サンプル廃棄が困難な際は、ご返却させていただく場合があります。_x000a_着払いでのご返送となります。_x000a_" sqref="D62">
      <formula1>$BT$2:$BT$3</formula1>
    </dataValidation>
    <dataValidation type="list" allowBlank="1" showInputMessage="1" showErrorMessage="1" error="＊＊＊セル右側の▼をクリックしてプルダウンより選択ください＊＊＊" promptTitle="プルダウンより選択ください。" prompt="有の場合は別途料金が発生します。_x000a_ご注意ください。" sqref="D53">
      <formula1>$BP$2:$BP$3</formula1>
    </dataValidation>
    <dataValidation type="list" allowBlank="1" showInputMessage="1" showErrorMessage="1" error="＊＊＊セル右側の▼をクリックしてプルダウンより選択ください＊＊＊" promptTitle="プルダウンより選択ください。" prompt="有の場合は別途料金が発生します。ご注意ください。_x000a_精度管理データのご提示内容につきましては、問合せ担当にご相談ください。" sqref="D52">
      <formula1>$BP$2:$BP$3</formula1>
    </dataValidation>
    <dataValidation type="list" errorStyle="information" allowBlank="1" showInputMessage="1" promptTitle="プルダウンより選択ください。" prompt="_x000a_該当がない際は、_x000a_　直接ご入力ください。" sqref="N69:N98">
      <formula1>$CC$2:$CC$11</formula1>
    </dataValidation>
    <dataValidation type="list" allowBlank="1" showInputMessage="1" showErrorMessage="1" error="＊＊＊セル右側の▼をクリックしてプルダウンより選択ください＊＊＊" promptTitle="プルダウンより選択ください。" prompt="検出下限値の設定の参考とします。_x000a_ご不明の際は、問合せ担当にご相談ください。" sqref="D33">
      <formula1>$CG$2:$CG$3</formula1>
    </dataValidation>
    <dataValidation type="list" imeMode="on" allowBlank="1" showInputMessage="1" showErrorMessage="1" error="＊＊＊セル右側の▼をクリックしてプルダウンより選択ください＊＊＊" promptTitle="プルダウンより選択ください。" prompt="請求先・送付先をお送りする住所です。_x000a_お客様情報/報告書送付先と異なる場所への送付の際は、別途を選択の上、右側に表示された箇所に入力をお願いします。" sqref="D58">
      <formula1>$BJ$2:$BJ$4</formula1>
    </dataValidation>
    <dataValidation type="list" operator="lessThanOrEqual" allowBlank="1" showInputMessage="1" showErrorMessage="1" error="＊＊＊セル右側の▼をクリックしてプルダウンより選択ください＊＊＊" promptTitle="プルダウンより選択ください。" prompt="成果品の証明書/報告書をお送りする住所です。_x000a_お客様情報と異なる場所への送付の際は、別途を選択の上、右側に表示された箇所に入力をお願いします。" sqref="D57">
      <formula1>$BS$2:$BS$3</formula1>
    </dataValidation>
    <dataValidation imeMode="off" allowBlank="1" showInputMessage="1" showErrorMessage="1" promptTitle="英数字・カタカナは証明書/報告書で半角になります。" prompt="  " sqref="Q69:Q98"/>
    <dataValidation imeMode="disabled" operator="greaterThanOrEqual" allowBlank="1" showInputMessage="1" showErrorMessage="1" promptTitle="数字のみ入力ください" prompt="　例：100" sqref="O69:O98"/>
    <dataValidation type="list" allowBlank="1" showInputMessage="1" promptTitle="プルダウンより選択ください。" prompt="_x000a_該当がない際は、_x000a_　直接ご入力ください。" sqref="R69:R98">
      <formula1>$CE$2:$CE$6</formula1>
    </dataValidation>
    <dataValidation type="list" errorStyle="warning" allowBlank="1" showInputMessage="1" error="＊＊＊セル右側の▼をクリックしてプルダウンより選択ください＊＊＊" promptTitle="プルダウンより選択ください。" prompt="通常はPDFでお送りします。" sqref="D43">
      <formula1>$CB$2:$CB$3</formula1>
    </dataValidation>
    <dataValidation type="list" errorStyle="warning" allowBlank="1" showInputMessage="1" showErrorMessage="1" error="＊＊＊セル右側の▼をクリックしてプルダウンより選択ください＊＊＊" promptTitle="プルダウンより選択ください。" prompt="サンプルのお持ち込み方法について、選択ください。" sqref="D37">
      <formula1>$BK$2:$BK$6</formula1>
    </dataValidation>
    <dataValidation type="list" allowBlank="1" showInputMessage="1" sqref="F69:F98">
      <formula1>$CI$3:$CI$18</formula1>
    </dataValidation>
    <dataValidation type="list" imeMode="off" allowBlank="1" showInputMessage="1" promptTitle="単位をプルダウンより選択ください。" prompt="_x000a_単位の該当がない際は、_x000a_　直接入力ください。" sqref="P69:P98">
      <formula1>$CD$2:$CD$6</formula1>
    </dataValidation>
    <dataValidation imeMode="off" allowBlank="1" showInputMessage="1" showErrorMessage="1" promptTitle="英数字・カタカナは証明書/報告書で半角になります。" prompt="特殊文字のご使用はお控えください。_x000a_改行は証明書等に反映されません。" sqref="B69:B98 C71:C98"/>
    <dataValidation imeMode="on" allowBlank="1" showInputMessage="1" showErrorMessage="1" prompt="〒は不要です。_x000a_英数字・カタカナは証明書/報告書で半角になります。_x000a_改行は証明書等に反映されません。" sqref="D69:D98"/>
    <dataValidation type="list" allowBlank="1" showInputMessage="1" showErrorMessage="1" error="＊＊＊セル右側の▼をクリックしてプルダウンより選択ください＊＊＊" promptTitle="プルダウンより選択ください。" prompt="着払いでの返却となります。" sqref="D63">
      <formula1>$BO$2:$BO$5</formula1>
    </dataValidation>
    <dataValidation imeMode="halfAlpha" allowBlank="1" showInputMessage="1" showErrorMessage="1" sqref="M69:M98"/>
    <dataValidation type="list" allowBlank="1" showInputMessage="1" promptTitle="プルダウンより選択ください。" prompt="_x000a_該当がない際は、_x000a_　直接ご入力ください。" sqref="U69:U98">
      <formula1>$CF$2:$CF$24</formula1>
    </dataValidation>
    <dataValidation type="list" allowBlank="1" showInputMessage="1" showErrorMessage="1" sqref="Z5:AD5">
      <formula1>$BU$3:$BU$12</formula1>
    </dataValidation>
    <dataValidation type="list" imeMode="on" allowBlank="1" showInputMessage="1" showErrorMessage="1" sqref="K69:K98">
      <formula1>OFFSET($CO$12,MATCH($F69,$CO$12,0)-1,1,1,3)</formula1>
    </dataValidation>
    <dataValidation type="list" imeMode="on" allowBlank="1" showInputMessage="1" showErrorMessage="1" sqref="L69:L98">
      <formula1>OFFSET($CO$13,MATCH($F69,$CO$13,0)-1,1,1,4)</formula1>
    </dataValidation>
    <dataValidation type="list" imeMode="on" allowBlank="1" showInputMessage="1" showErrorMessage="1" sqref="J69:J98">
      <formula1>OFFSET($CO$11,MATCH($F69,$CO$11,0)-1,1,1,3)</formula1>
    </dataValidation>
    <dataValidation type="list" allowBlank="1" showInputMessage="1" sqref="H69:H98">
      <formula1>OFFSET($CI$3,MATCH($F69,$CI$3:$CI$18,0)-1,1,1,4)</formula1>
    </dataValidation>
    <dataValidation type="list" imeMode="on" allowBlank="1" showInputMessage="1" showErrorMessage="1" sqref="I69:I98">
      <formula1>OFFSET($CO$2,MATCH($F69,$CO$2,0)-1,1,1,4)</formula1>
    </dataValidation>
  </dataValidations>
  <hyperlinks>
    <hyperlink ref="F68" location="分析項目一覧表!A1" display="分析項目一覧表!A1"/>
    <hyperlink ref="E42" location="分析項目一覧表!G2" display="通常納期　速報納期一覧"/>
    <hyperlink ref="I65:U65" location="分析項目一覧表!A1" display="[クリックください](※１)(※２)(※３)(※４)について（ご不明な点はお問い合わせ先までご連絡ください）"/>
    <hyperlink ref="I27" location="印刷用!A1" display="注文書(控)へ"/>
  </hyperlinks>
  <pageMargins left="0.70866141732283472" right="0.70866141732283472" top="0.74803149606299213" bottom="0.74803149606299213" header="0.31496062992125984" footer="0.31496062992125984"/>
  <pageSetup paperSize="9" scale="30" fitToHeight="0" orientation="landscape" r:id="rId1"/>
  <rowBreaks count="1" manualBreakCount="1">
    <brk id="64" max="22" man="1"/>
  </rowBreaks>
  <ignoredErrors>
    <ignoredError sqref="B101:B1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2466" r:id="rId4" name="Check Box 2">
              <controlPr locked="0" defaultSize="0" autoFill="0" autoLine="0" autoPict="0">
                <anchor moveWithCells="1">
                  <from>
                    <xdr:col>3</xdr:col>
                    <xdr:colOff>152400</xdr:colOff>
                    <xdr:row>18</xdr:row>
                    <xdr:rowOff>38100</xdr:rowOff>
                  </from>
                  <to>
                    <xdr:col>3</xdr:col>
                    <xdr:colOff>1676400</xdr:colOff>
                    <xdr:row>18</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J70"/>
  <sheetViews>
    <sheetView showGridLines="0" showZeros="0" view="pageBreakPreview" topLeftCell="A10" zoomScaleNormal="55" zoomScaleSheetLayoutView="100" workbookViewId="0">
      <selection activeCell="K32" sqref="K32:R32"/>
    </sheetView>
  </sheetViews>
  <sheetFormatPr defaultRowHeight="13.5"/>
  <cols>
    <col min="1" max="1" width="1.375" style="90" customWidth="1"/>
    <col min="2" max="18" width="5.375" style="90" customWidth="1"/>
    <col min="19" max="19" width="1.375" style="90" customWidth="1"/>
    <col min="20" max="20" width="26.875" style="88" hidden="1" customWidth="1"/>
    <col min="21" max="21" width="26.125" style="88" hidden="1" customWidth="1"/>
    <col min="22" max="22" width="28.125" style="88" hidden="1" customWidth="1"/>
    <col min="23" max="23" width="31.75" style="88" hidden="1" customWidth="1"/>
    <col min="24" max="24" width="26.125" style="88" hidden="1" customWidth="1"/>
    <col min="25" max="25" width="29.5" style="88" hidden="1" customWidth="1"/>
    <col min="26" max="26" width="26.125" style="88" hidden="1" customWidth="1"/>
    <col min="27" max="27" width="35.75" style="89" hidden="1" customWidth="1"/>
    <col min="28" max="28" width="28.125" style="89" hidden="1" customWidth="1"/>
    <col min="29" max="29" width="19.625" style="90" hidden="1" customWidth="1"/>
    <col min="30" max="30" width="55.75" style="90" hidden="1" customWidth="1"/>
    <col min="31" max="201" width="9" style="90"/>
    <col min="202" max="202" width="1.375" style="90" customWidth="1"/>
    <col min="203" max="203" width="5.125" style="90" customWidth="1"/>
    <col min="204" max="204" width="8.375" style="90" customWidth="1"/>
    <col min="205" max="205" width="4.875" style="90" customWidth="1"/>
    <col min="206" max="206" width="4.75" style="90" customWidth="1"/>
    <col min="207" max="212" width="4.875" style="90" customWidth="1"/>
    <col min="213" max="213" width="4.875" style="90" bestFit="1" customWidth="1"/>
    <col min="214" max="219" width="4.875" style="90" customWidth="1"/>
    <col min="220" max="220" width="1.375" style="90" customWidth="1"/>
    <col min="221" max="457" width="9" style="90"/>
    <col min="458" max="458" width="1.375" style="90" customWidth="1"/>
    <col min="459" max="459" width="5.125" style="90" customWidth="1"/>
    <col min="460" max="460" width="8.375" style="90" customWidth="1"/>
    <col min="461" max="461" width="4.875" style="90" customWidth="1"/>
    <col min="462" max="462" width="4.75" style="90" customWidth="1"/>
    <col min="463" max="468" width="4.875" style="90" customWidth="1"/>
    <col min="469" max="469" width="4.875" style="90" bestFit="1" customWidth="1"/>
    <col min="470" max="475" width="4.875" style="90" customWidth="1"/>
    <col min="476" max="476" width="1.375" style="90" customWidth="1"/>
    <col min="477" max="713" width="9" style="90"/>
    <col min="714" max="714" width="1.375" style="90" customWidth="1"/>
    <col min="715" max="715" width="5.125" style="90" customWidth="1"/>
    <col min="716" max="716" width="8.375" style="90" customWidth="1"/>
    <col min="717" max="717" width="4.875" style="90" customWidth="1"/>
    <col min="718" max="718" width="4.75" style="90" customWidth="1"/>
    <col min="719" max="724" width="4.875" style="90" customWidth="1"/>
    <col min="725" max="725" width="4.875" style="90" bestFit="1" customWidth="1"/>
    <col min="726" max="731" width="4.875" style="90" customWidth="1"/>
    <col min="732" max="732" width="1.375" style="90" customWidth="1"/>
    <col min="733" max="969" width="9" style="90"/>
    <col min="970" max="970" width="1.375" style="90" customWidth="1"/>
    <col min="971" max="971" width="5.125" style="90" customWidth="1"/>
    <col min="972" max="972" width="8.375" style="90" customWidth="1"/>
    <col min="973" max="973" width="4.875" style="90" customWidth="1"/>
    <col min="974" max="974" width="4.75" style="90" customWidth="1"/>
    <col min="975" max="980" width="4.875" style="90" customWidth="1"/>
    <col min="981" max="981" width="4.875" style="90" bestFit="1" customWidth="1"/>
    <col min="982" max="987" width="4.875" style="90" customWidth="1"/>
    <col min="988" max="988" width="1.375" style="90" customWidth="1"/>
    <col min="989" max="1225" width="9" style="90"/>
    <col min="1226" max="1226" width="1.375" style="90" customWidth="1"/>
    <col min="1227" max="1227" width="5.125" style="90" customWidth="1"/>
    <col min="1228" max="1228" width="8.375" style="90" customWidth="1"/>
    <col min="1229" max="1229" width="4.875" style="90" customWidth="1"/>
    <col min="1230" max="1230" width="4.75" style="90" customWidth="1"/>
    <col min="1231" max="1236" width="4.875" style="90" customWidth="1"/>
    <col min="1237" max="1237" width="4.875" style="90" bestFit="1" customWidth="1"/>
    <col min="1238" max="1243" width="4.875" style="90" customWidth="1"/>
    <col min="1244" max="1244" width="1.375" style="90" customWidth="1"/>
    <col min="1245" max="1481" width="9" style="90"/>
    <col min="1482" max="1482" width="1.375" style="90" customWidth="1"/>
    <col min="1483" max="1483" width="5.125" style="90" customWidth="1"/>
    <col min="1484" max="1484" width="8.375" style="90" customWidth="1"/>
    <col min="1485" max="1485" width="4.875" style="90" customWidth="1"/>
    <col min="1486" max="1486" width="4.75" style="90" customWidth="1"/>
    <col min="1487" max="1492" width="4.875" style="90" customWidth="1"/>
    <col min="1493" max="1493" width="4.875" style="90" bestFit="1" customWidth="1"/>
    <col min="1494" max="1499" width="4.875" style="90" customWidth="1"/>
    <col min="1500" max="1500" width="1.375" style="90" customWidth="1"/>
    <col min="1501" max="1737" width="9" style="90"/>
    <col min="1738" max="1738" width="1.375" style="90" customWidth="1"/>
    <col min="1739" max="1739" width="5.125" style="90" customWidth="1"/>
    <col min="1740" max="1740" width="8.375" style="90" customWidth="1"/>
    <col min="1741" max="1741" width="4.875" style="90" customWidth="1"/>
    <col min="1742" max="1742" width="4.75" style="90" customWidth="1"/>
    <col min="1743" max="1748" width="4.875" style="90" customWidth="1"/>
    <col min="1749" max="1749" width="4.875" style="90" bestFit="1" customWidth="1"/>
    <col min="1750" max="1755" width="4.875" style="90" customWidth="1"/>
    <col min="1756" max="1756" width="1.375" style="90" customWidth="1"/>
    <col min="1757" max="1993" width="9" style="90"/>
    <col min="1994" max="1994" width="1.375" style="90" customWidth="1"/>
    <col min="1995" max="1995" width="5.125" style="90" customWidth="1"/>
    <col min="1996" max="1996" width="8.375" style="90" customWidth="1"/>
    <col min="1997" max="1997" width="4.875" style="90" customWidth="1"/>
    <col min="1998" max="1998" width="4.75" style="90" customWidth="1"/>
    <col min="1999" max="2004" width="4.875" style="90" customWidth="1"/>
    <col min="2005" max="2005" width="4.875" style="90" bestFit="1" customWidth="1"/>
    <col min="2006" max="2011" width="4.875" style="90" customWidth="1"/>
    <col min="2012" max="2012" width="1.375" style="90" customWidth="1"/>
    <col min="2013" max="2249" width="9" style="90"/>
    <col min="2250" max="2250" width="1.375" style="90" customWidth="1"/>
    <col min="2251" max="2251" width="5.125" style="90" customWidth="1"/>
    <col min="2252" max="2252" width="8.375" style="90" customWidth="1"/>
    <col min="2253" max="2253" width="4.875" style="90" customWidth="1"/>
    <col min="2254" max="2254" width="4.75" style="90" customWidth="1"/>
    <col min="2255" max="2260" width="4.875" style="90" customWidth="1"/>
    <col min="2261" max="2261" width="4.875" style="90" bestFit="1" customWidth="1"/>
    <col min="2262" max="2267" width="4.875" style="90" customWidth="1"/>
    <col min="2268" max="2268" width="1.375" style="90" customWidth="1"/>
    <col min="2269" max="2505" width="9" style="90"/>
    <col min="2506" max="2506" width="1.375" style="90" customWidth="1"/>
    <col min="2507" max="2507" width="5.125" style="90" customWidth="1"/>
    <col min="2508" max="2508" width="8.375" style="90" customWidth="1"/>
    <col min="2509" max="2509" width="4.875" style="90" customWidth="1"/>
    <col min="2510" max="2510" width="4.75" style="90" customWidth="1"/>
    <col min="2511" max="2516" width="4.875" style="90" customWidth="1"/>
    <col min="2517" max="2517" width="4.875" style="90" bestFit="1" customWidth="1"/>
    <col min="2518" max="2523" width="4.875" style="90" customWidth="1"/>
    <col min="2524" max="2524" width="1.375" style="90" customWidth="1"/>
    <col min="2525" max="2761" width="9" style="90"/>
    <col min="2762" max="2762" width="1.375" style="90" customWidth="1"/>
    <col min="2763" max="2763" width="5.125" style="90" customWidth="1"/>
    <col min="2764" max="2764" width="8.375" style="90" customWidth="1"/>
    <col min="2765" max="2765" width="4.875" style="90" customWidth="1"/>
    <col min="2766" max="2766" width="4.75" style="90" customWidth="1"/>
    <col min="2767" max="2772" width="4.875" style="90" customWidth="1"/>
    <col min="2773" max="2773" width="4.875" style="90" bestFit="1" customWidth="1"/>
    <col min="2774" max="2779" width="4.875" style="90" customWidth="1"/>
    <col min="2780" max="2780" width="1.375" style="90" customWidth="1"/>
    <col min="2781" max="3017" width="9" style="90"/>
    <col min="3018" max="3018" width="1.375" style="90" customWidth="1"/>
    <col min="3019" max="3019" width="5.125" style="90" customWidth="1"/>
    <col min="3020" max="3020" width="8.375" style="90" customWidth="1"/>
    <col min="3021" max="3021" width="4.875" style="90" customWidth="1"/>
    <col min="3022" max="3022" width="4.75" style="90" customWidth="1"/>
    <col min="3023" max="3028" width="4.875" style="90" customWidth="1"/>
    <col min="3029" max="3029" width="4.875" style="90" bestFit="1" customWidth="1"/>
    <col min="3030" max="3035" width="4.875" style="90" customWidth="1"/>
    <col min="3036" max="3036" width="1.375" style="90" customWidth="1"/>
    <col min="3037" max="3273" width="9" style="90"/>
    <col min="3274" max="3274" width="1.375" style="90" customWidth="1"/>
    <col min="3275" max="3275" width="5.125" style="90" customWidth="1"/>
    <col min="3276" max="3276" width="8.375" style="90" customWidth="1"/>
    <col min="3277" max="3277" width="4.875" style="90" customWidth="1"/>
    <col min="3278" max="3278" width="4.75" style="90" customWidth="1"/>
    <col min="3279" max="3284" width="4.875" style="90" customWidth="1"/>
    <col min="3285" max="3285" width="4.875" style="90" bestFit="1" customWidth="1"/>
    <col min="3286" max="3291" width="4.875" style="90" customWidth="1"/>
    <col min="3292" max="3292" width="1.375" style="90" customWidth="1"/>
    <col min="3293" max="3529" width="9" style="90"/>
    <col min="3530" max="3530" width="1.375" style="90" customWidth="1"/>
    <col min="3531" max="3531" width="5.125" style="90" customWidth="1"/>
    <col min="3532" max="3532" width="8.375" style="90" customWidth="1"/>
    <col min="3533" max="3533" width="4.875" style="90" customWidth="1"/>
    <col min="3534" max="3534" width="4.75" style="90" customWidth="1"/>
    <col min="3535" max="3540" width="4.875" style="90" customWidth="1"/>
    <col min="3541" max="3541" width="4.875" style="90" bestFit="1" customWidth="1"/>
    <col min="3542" max="3547" width="4.875" style="90" customWidth="1"/>
    <col min="3548" max="3548" width="1.375" style="90" customWidth="1"/>
    <col min="3549" max="3785" width="9" style="90"/>
    <col min="3786" max="3786" width="1.375" style="90" customWidth="1"/>
    <col min="3787" max="3787" width="5.125" style="90" customWidth="1"/>
    <col min="3788" max="3788" width="8.375" style="90" customWidth="1"/>
    <col min="3789" max="3789" width="4.875" style="90" customWidth="1"/>
    <col min="3790" max="3790" width="4.75" style="90" customWidth="1"/>
    <col min="3791" max="3796" width="4.875" style="90" customWidth="1"/>
    <col min="3797" max="3797" width="4.875" style="90" bestFit="1" customWidth="1"/>
    <col min="3798" max="3803" width="4.875" style="90" customWidth="1"/>
    <col min="3804" max="3804" width="1.375" style="90" customWidth="1"/>
    <col min="3805" max="4041" width="9" style="90"/>
    <col min="4042" max="4042" width="1.375" style="90" customWidth="1"/>
    <col min="4043" max="4043" width="5.125" style="90" customWidth="1"/>
    <col min="4044" max="4044" width="8.375" style="90" customWidth="1"/>
    <col min="4045" max="4045" width="4.875" style="90" customWidth="1"/>
    <col min="4046" max="4046" width="4.75" style="90" customWidth="1"/>
    <col min="4047" max="4052" width="4.875" style="90" customWidth="1"/>
    <col min="4053" max="4053" width="4.875" style="90" bestFit="1" customWidth="1"/>
    <col min="4054" max="4059" width="4.875" style="90" customWidth="1"/>
    <col min="4060" max="4060" width="1.375" style="90" customWidth="1"/>
    <col min="4061" max="4297" width="9" style="90"/>
    <col min="4298" max="4298" width="1.375" style="90" customWidth="1"/>
    <col min="4299" max="4299" width="5.125" style="90" customWidth="1"/>
    <col min="4300" max="4300" width="8.375" style="90" customWidth="1"/>
    <col min="4301" max="4301" width="4.875" style="90" customWidth="1"/>
    <col min="4302" max="4302" width="4.75" style="90" customWidth="1"/>
    <col min="4303" max="4308" width="4.875" style="90" customWidth="1"/>
    <col min="4309" max="4309" width="4.875" style="90" bestFit="1" customWidth="1"/>
    <col min="4310" max="4315" width="4.875" style="90" customWidth="1"/>
    <col min="4316" max="4316" width="1.375" style="90" customWidth="1"/>
    <col min="4317" max="4553" width="9" style="90"/>
    <col min="4554" max="4554" width="1.375" style="90" customWidth="1"/>
    <col min="4555" max="4555" width="5.125" style="90" customWidth="1"/>
    <col min="4556" max="4556" width="8.375" style="90" customWidth="1"/>
    <col min="4557" max="4557" width="4.875" style="90" customWidth="1"/>
    <col min="4558" max="4558" width="4.75" style="90" customWidth="1"/>
    <col min="4559" max="4564" width="4.875" style="90" customWidth="1"/>
    <col min="4565" max="4565" width="4.875" style="90" bestFit="1" customWidth="1"/>
    <col min="4566" max="4571" width="4.875" style="90" customWidth="1"/>
    <col min="4572" max="4572" width="1.375" style="90" customWidth="1"/>
    <col min="4573" max="4809" width="9" style="90"/>
    <col min="4810" max="4810" width="1.375" style="90" customWidth="1"/>
    <col min="4811" max="4811" width="5.125" style="90" customWidth="1"/>
    <col min="4812" max="4812" width="8.375" style="90" customWidth="1"/>
    <col min="4813" max="4813" width="4.875" style="90" customWidth="1"/>
    <col min="4814" max="4814" width="4.75" style="90" customWidth="1"/>
    <col min="4815" max="4820" width="4.875" style="90" customWidth="1"/>
    <col min="4821" max="4821" width="4.875" style="90" bestFit="1" customWidth="1"/>
    <col min="4822" max="4827" width="4.875" style="90" customWidth="1"/>
    <col min="4828" max="4828" width="1.375" style="90" customWidth="1"/>
    <col min="4829" max="5065" width="9" style="90"/>
    <col min="5066" max="5066" width="1.375" style="90" customWidth="1"/>
    <col min="5067" max="5067" width="5.125" style="90" customWidth="1"/>
    <col min="5068" max="5068" width="8.375" style="90" customWidth="1"/>
    <col min="5069" max="5069" width="4.875" style="90" customWidth="1"/>
    <col min="5070" max="5070" width="4.75" style="90" customWidth="1"/>
    <col min="5071" max="5076" width="4.875" style="90" customWidth="1"/>
    <col min="5077" max="5077" width="4.875" style="90" bestFit="1" customWidth="1"/>
    <col min="5078" max="5083" width="4.875" style="90" customWidth="1"/>
    <col min="5084" max="5084" width="1.375" style="90" customWidth="1"/>
    <col min="5085" max="5321" width="9" style="90"/>
    <col min="5322" max="5322" width="1.375" style="90" customWidth="1"/>
    <col min="5323" max="5323" width="5.125" style="90" customWidth="1"/>
    <col min="5324" max="5324" width="8.375" style="90" customWidth="1"/>
    <col min="5325" max="5325" width="4.875" style="90" customWidth="1"/>
    <col min="5326" max="5326" width="4.75" style="90" customWidth="1"/>
    <col min="5327" max="5332" width="4.875" style="90" customWidth="1"/>
    <col min="5333" max="5333" width="4.875" style="90" bestFit="1" customWidth="1"/>
    <col min="5334" max="5339" width="4.875" style="90" customWidth="1"/>
    <col min="5340" max="5340" width="1.375" style="90" customWidth="1"/>
    <col min="5341" max="5577" width="9" style="90"/>
    <col min="5578" max="5578" width="1.375" style="90" customWidth="1"/>
    <col min="5579" max="5579" width="5.125" style="90" customWidth="1"/>
    <col min="5580" max="5580" width="8.375" style="90" customWidth="1"/>
    <col min="5581" max="5581" width="4.875" style="90" customWidth="1"/>
    <col min="5582" max="5582" width="4.75" style="90" customWidth="1"/>
    <col min="5583" max="5588" width="4.875" style="90" customWidth="1"/>
    <col min="5589" max="5589" width="4.875" style="90" bestFit="1" customWidth="1"/>
    <col min="5590" max="5595" width="4.875" style="90" customWidth="1"/>
    <col min="5596" max="5596" width="1.375" style="90" customWidth="1"/>
    <col min="5597" max="5833" width="9" style="90"/>
    <col min="5834" max="5834" width="1.375" style="90" customWidth="1"/>
    <col min="5835" max="5835" width="5.125" style="90" customWidth="1"/>
    <col min="5836" max="5836" width="8.375" style="90" customWidth="1"/>
    <col min="5837" max="5837" width="4.875" style="90" customWidth="1"/>
    <col min="5838" max="5838" width="4.75" style="90" customWidth="1"/>
    <col min="5839" max="5844" width="4.875" style="90" customWidth="1"/>
    <col min="5845" max="5845" width="4.875" style="90" bestFit="1" customWidth="1"/>
    <col min="5846" max="5851" width="4.875" style="90" customWidth="1"/>
    <col min="5852" max="5852" width="1.375" style="90" customWidth="1"/>
    <col min="5853" max="6089" width="9" style="90"/>
    <col min="6090" max="6090" width="1.375" style="90" customWidth="1"/>
    <col min="6091" max="6091" width="5.125" style="90" customWidth="1"/>
    <col min="6092" max="6092" width="8.375" style="90" customWidth="1"/>
    <col min="6093" max="6093" width="4.875" style="90" customWidth="1"/>
    <col min="6094" max="6094" width="4.75" style="90" customWidth="1"/>
    <col min="6095" max="6100" width="4.875" style="90" customWidth="1"/>
    <col min="6101" max="6101" width="4.875" style="90" bestFit="1" customWidth="1"/>
    <col min="6102" max="6107" width="4.875" style="90" customWidth="1"/>
    <col min="6108" max="6108" width="1.375" style="90" customWidth="1"/>
    <col min="6109" max="6345" width="9" style="90"/>
    <col min="6346" max="6346" width="1.375" style="90" customWidth="1"/>
    <col min="6347" max="6347" width="5.125" style="90" customWidth="1"/>
    <col min="6348" max="6348" width="8.375" style="90" customWidth="1"/>
    <col min="6349" max="6349" width="4.875" style="90" customWidth="1"/>
    <col min="6350" max="6350" width="4.75" style="90" customWidth="1"/>
    <col min="6351" max="6356" width="4.875" style="90" customWidth="1"/>
    <col min="6357" max="6357" width="4.875" style="90" bestFit="1" customWidth="1"/>
    <col min="6358" max="6363" width="4.875" style="90" customWidth="1"/>
    <col min="6364" max="6364" width="1.375" style="90" customWidth="1"/>
    <col min="6365" max="6601" width="9" style="90"/>
    <col min="6602" max="6602" width="1.375" style="90" customWidth="1"/>
    <col min="6603" max="6603" width="5.125" style="90" customWidth="1"/>
    <col min="6604" max="6604" width="8.375" style="90" customWidth="1"/>
    <col min="6605" max="6605" width="4.875" style="90" customWidth="1"/>
    <col min="6606" max="6606" width="4.75" style="90" customWidth="1"/>
    <col min="6607" max="6612" width="4.875" style="90" customWidth="1"/>
    <col min="6613" max="6613" width="4.875" style="90" bestFit="1" customWidth="1"/>
    <col min="6614" max="6619" width="4.875" style="90" customWidth="1"/>
    <col min="6620" max="6620" width="1.375" style="90" customWidth="1"/>
    <col min="6621" max="6857" width="9" style="90"/>
    <col min="6858" max="6858" width="1.375" style="90" customWidth="1"/>
    <col min="6859" max="6859" width="5.125" style="90" customWidth="1"/>
    <col min="6860" max="6860" width="8.375" style="90" customWidth="1"/>
    <col min="6861" max="6861" width="4.875" style="90" customWidth="1"/>
    <col min="6862" max="6862" width="4.75" style="90" customWidth="1"/>
    <col min="6863" max="6868" width="4.875" style="90" customWidth="1"/>
    <col min="6869" max="6869" width="4.875" style="90" bestFit="1" customWidth="1"/>
    <col min="6870" max="6875" width="4.875" style="90" customWidth="1"/>
    <col min="6876" max="6876" width="1.375" style="90" customWidth="1"/>
    <col min="6877" max="7113" width="9" style="90"/>
    <col min="7114" max="7114" width="1.375" style="90" customWidth="1"/>
    <col min="7115" max="7115" width="5.125" style="90" customWidth="1"/>
    <col min="7116" max="7116" width="8.375" style="90" customWidth="1"/>
    <col min="7117" max="7117" width="4.875" style="90" customWidth="1"/>
    <col min="7118" max="7118" width="4.75" style="90" customWidth="1"/>
    <col min="7119" max="7124" width="4.875" style="90" customWidth="1"/>
    <col min="7125" max="7125" width="4.875" style="90" bestFit="1" customWidth="1"/>
    <col min="7126" max="7131" width="4.875" style="90" customWidth="1"/>
    <col min="7132" max="7132" width="1.375" style="90" customWidth="1"/>
    <col min="7133" max="7369" width="9" style="90"/>
    <col min="7370" max="7370" width="1.375" style="90" customWidth="1"/>
    <col min="7371" max="7371" width="5.125" style="90" customWidth="1"/>
    <col min="7372" max="7372" width="8.375" style="90" customWidth="1"/>
    <col min="7373" max="7373" width="4.875" style="90" customWidth="1"/>
    <col min="7374" max="7374" width="4.75" style="90" customWidth="1"/>
    <col min="7375" max="7380" width="4.875" style="90" customWidth="1"/>
    <col min="7381" max="7381" width="4.875" style="90" bestFit="1" customWidth="1"/>
    <col min="7382" max="7387" width="4.875" style="90" customWidth="1"/>
    <col min="7388" max="7388" width="1.375" style="90" customWidth="1"/>
    <col min="7389" max="7625" width="9" style="90"/>
    <col min="7626" max="7626" width="1.375" style="90" customWidth="1"/>
    <col min="7627" max="7627" width="5.125" style="90" customWidth="1"/>
    <col min="7628" max="7628" width="8.375" style="90" customWidth="1"/>
    <col min="7629" max="7629" width="4.875" style="90" customWidth="1"/>
    <col min="7630" max="7630" width="4.75" style="90" customWidth="1"/>
    <col min="7631" max="7636" width="4.875" style="90" customWidth="1"/>
    <col min="7637" max="7637" width="4.875" style="90" bestFit="1" customWidth="1"/>
    <col min="7638" max="7643" width="4.875" style="90" customWidth="1"/>
    <col min="7644" max="7644" width="1.375" style="90" customWidth="1"/>
    <col min="7645" max="7881" width="9" style="90"/>
    <col min="7882" max="7882" width="1.375" style="90" customWidth="1"/>
    <col min="7883" max="7883" width="5.125" style="90" customWidth="1"/>
    <col min="7884" max="7884" width="8.375" style="90" customWidth="1"/>
    <col min="7885" max="7885" width="4.875" style="90" customWidth="1"/>
    <col min="7886" max="7886" width="4.75" style="90" customWidth="1"/>
    <col min="7887" max="7892" width="4.875" style="90" customWidth="1"/>
    <col min="7893" max="7893" width="4.875" style="90" bestFit="1" customWidth="1"/>
    <col min="7894" max="7899" width="4.875" style="90" customWidth="1"/>
    <col min="7900" max="7900" width="1.375" style="90" customWidth="1"/>
    <col min="7901" max="8137" width="9" style="90"/>
    <col min="8138" max="8138" width="1.375" style="90" customWidth="1"/>
    <col min="8139" max="8139" width="5.125" style="90" customWidth="1"/>
    <col min="8140" max="8140" width="8.375" style="90" customWidth="1"/>
    <col min="8141" max="8141" width="4.875" style="90" customWidth="1"/>
    <col min="8142" max="8142" width="4.75" style="90" customWidth="1"/>
    <col min="8143" max="8148" width="4.875" style="90" customWidth="1"/>
    <col min="8149" max="8149" width="4.875" style="90" bestFit="1" customWidth="1"/>
    <col min="8150" max="8155" width="4.875" style="90" customWidth="1"/>
    <col min="8156" max="8156" width="1.375" style="90" customWidth="1"/>
    <col min="8157" max="8393" width="9" style="90"/>
    <col min="8394" max="8394" width="1.375" style="90" customWidth="1"/>
    <col min="8395" max="8395" width="5.125" style="90" customWidth="1"/>
    <col min="8396" max="8396" width="8.375" style="90" customWidth="1"/>
    <col min="8397" max="8397" width="4.875" style="90" customWidth="1"/>
    <col min="8398" max="8398" width="4.75" style="90" customWidth="1"/>
    <col min="8399" max="8404" width="4.875" style="90" customWidth="1"/>
    <col min="8405" max="8405" width="4.875" style="90" bestFit="1" customWidth="1"/>
    <col min="8406" max="8411" width="4.875" style="90" customWidth="1"/>
    <col min="8412" max="8412" width="1.375" style="90" customWidth="1"/>
    <col min="8413" max="8649" width="9" style="90"/>
    <col min="8650" max="8650" width="1.375" style="90" customWidth="1"/>
    <col min="8651" max="8651" width="5.125" style="90" customWidth="1"/>
    <col min="8652" max="8652" width="8.375" style="90" customWidth="1"/>
    <col min="8653" max="8653" width="4.875" style="90" customWidth="1"/>
    <col min="8654" max="8654" width="4.75" style="90" customWidth="1"/>
    <col min="8655" max="8660" width="4.875" style="90" customWidth="1"/>
    <col min="8661" max="8661" width="4.875" style="90" bestFit="1" customWidth="1"/>
    <col min="8662" max="8667" width="4.875" style="90" customWidth="1"/>
    <col min="8668" max="8668" width="1.375" style="90" customWidth="1"/>
    <col min="8669" max="8905" width="9" style="90"/>
    <col min="8906" max="8906" width="1.375" style="90" customWidth="1"/>
    <col min="8907" max="8907" width="5.125" style="90" customWidth="1"/>
    <col min="8908" max="8908" width="8.375" style="90" customWidth="1"/>
    <col min="8909" max="8909" width="4.875" style="90" customWidth="1"/>
    <col min="8910" max="8910" width="4.75" style="90" customWidth="1"/>
    <col min="8911" max="8916" width="4.875" style="90" customWidth="1"/>
    <col min="8917" max="8917" width="4.875" style="90" bestFit="1" customWidth="1"/>
    <col min="8918" max="8923" width="4.875" style="90" customWidth="1"/>
    <col min="8924" max="8924" width="1.375" style="90" customWidth="1"/>
    <col min="8925" max="9161" width="9" style="90"/>
    <col min="9162" max="9162" width="1.375" style="90" customWidth="1"/>
    <col min="9163" max="9163" width="5.125" style="90" customWidth="1"/>
    <col min="9164" max="9164" width="8.375" style="90" customWidth="1"/>
    <col min="9165" max="9165" width="4.875" style="90" customWidth="1"/>
    <col min="9166" max="9166" width="4.75" style="90" customWidth="1"/>
    <col min="9167" max="9172" width="4.875" style="90" customWidth="1"/>
    <col min="9173" max="9173" width="4.875" style="90" bestFit="1" customWidth="1"/>
    <col min="9174" max="9179" width="4.875" style="90" customWidth="1"/>
    <col min="9180" max="9180" width="1.375" style="90" customWidth="1"/>
    <col min="9181" max="9417" width="9" style="90"/>
    <col min="9418" max="9418" width="1.375" style="90" customWidth="1"/>
    <col min="9419" max="9419" width="5.125" style="90" customWidth="1"/>
    <col min="9420" max="9420" width="8.375" style="90" customWidth="1"/>
    <col min="9421" max="9421" width="4.875" style="90" customWidth="1"/>
    <col min="9422" max="9422" width="4.75" style="90" customWidth="1"/>
    <col min="9423" max="9428" width="4.875" style="90" customWidth="1"/>
    <col min="9429" max="9429" width="4.875" style="90" bestFit="1" customWidth="1"/>
    <col min="9430" max="9435" width="4.875" style="90" customWidth="1"/>
    <col min="9436" max="9436" width="1.375" style="90" customWidth="1"/>
    <col min="9437" max="9673" width="9" style="90"/>
    <col min="9674" max="9674" width="1.375" style="90" customWidth="1"/>
    <col min="9675" max="9675" width="5.125" style="90" customWidth="1"/>
    <col min="9676" max="9676" width="8.375" style="90" customWidth="1"/>
    <col min="9677" max="9677" width="4.875" style="90" customWidth="1"/>
    <col min="9678" max="9678" width="4.75" style="90" customWidth="1"/>
    <col min="9679" max="9684" width="4.875" style="90" customWidth="1"/>
    <col min="9685" max="9685" width="4.875" style="90" bestFit="1" customWidth="1"/>
    <col min="9686" max="9691" width="4.875" style="90" customWidth="1"/>
    <col min="9692" max="9692" width="1.375" style="90" customWidth="1"/>
    <col min="9693" max="9929" width="9" style="90"/>
    <col min="9930" max="9930" width="1.375" style="90" customWidth="1"/>
    <col min="9931" max="9931" width="5.125" style="90" customWidth="1"/>
    <col min="9932" max="9932" width="8.375" style="90" customWidth="1"/>
    <col min="9933" max="9933" width="4.875" style="90" customWidth="1"/>
    <col min="9934" max="9934" width="4.75" style="90" customWidth="1"/>
    <col min="9935" max="9940" width="4.875" style="90" customWidth="1"/>
    <col min="9941" max="9941" width="4.875" style="90" bestFit="1" customWidth="1"/>
    <col min="9942" max="9947" width="4.875" style="90" customWidth="1"/>
    <col min="9948" max="9948" width="1.375" style="90" customWidth="1"/>
    <col min="9949" max="10185" width="9" style="90"/>
    <col min="10186" max="10186" width="1.375" style="90" customWidth="1"/>
    <col min="10187" max="10187" width="5.125" style="90" customWidth="1"/>
    <col min="10188" max="10188" width="8.375" style="90" customWidth="1"/>
    <col min="10189" max="10189" width="4.875" style="90" customWidth="1"/>
    <col min="10190" max="10190" width="4.75" style="90" customWidth="1"/>
    <col min="10191" max="10196" width="4.875" style="90" customWidth="1"/>
    <col min="10197" max="10197" width="4.875" style="90" bestFit="1" customWidth="1"/>
    <col min="10198" max="10203" width="4.875" style="90" customWidth="1"/>
    <col min="10204" max="10204" width="1.375" style="90" customWidth="1"/>
    <col min="10205" max="10441" width="9" style="90"/>
    <col min="10442" max="10442" width="1.375" style="90" customWidth="1"/>
    <col min="10443" max="10443" width="5.125" style="90" customWidth="1"/>
    <col min="10444" max="10444" width="8.375" style="90" customWidth="1"/>
    <col min="10445" max="10445" width="4.875" style="90" customWidth="1"/>
    <col min="10446" max="10446" width="4.75" style="90" customWidth="1"/>
    <col min="10447" max="10452" width="4.875" style="90" customWidth="1"/>
    <col min="10453" max="10453" width="4.875" style="90" bestFit="1" customWidth="1"/>
    <col min="10454" max="10459" width="4.875" style="90" customWidth="1"/>
    <col min="10460" max="10460" width="1.375" style="90" customWidth="1"/>
    <col min="10461" max="10697" width="9" style="90"/>
    <col min="10698" max="10698" width="1.375" style="90" customWidth="1"/>
    <col min="10699" max="10699" width="5.125" style="90" customWidth="1"/>
    <col min="10700" max="10700" width="8.375" style="90" customWidth="1"/>
    <col min="10701" max="10701" width="4.875" style="90" customWidth="1"/>
    <col min="10702" max="10702" width="4.75" style="90" customWidth="1"/>
    <col min="10703" max="10708" width="4.875" style="90" customWidth="1"/>
    <col min="10709" max="10709" width="4.875" style="90" bestFit="1" customWidth="1"/>
    <col min="10710" max="10715" width="4.875" style="90" customWidth="1"/>
    <col min="10716" max="10716" width="1.375" style="90" customWidth="1"/>
    <col min="10717" max="10953" width="9" style="90"/>
    <col min="10954" max="10954" width="1.375" style="90" customWidth="1"/>
    <col min="10955" max="10955" width="5.125" style="90" customWidth="1"/>
    <col min="10956" max="10956" width="8.375" style="90" customWidth="1"/>
    <col min="10957" max="10957" width="4.875" style="90" customWidth="1"/>
    <col min="10958" max="10958" width="4.75" style="90" customWidth="1"/>
    <col min="10959" max="10964" width="4.875" style="90" customWidth="1"/>
    <col min="10965" max="10965" width="4.875" style="90" bestFit="1" customWidth="1"/>
    <col min="10966" max="10971" width="4.875" style="90" customWidth="1"/>
    <col min="10972" max="10972" width="1.375" style="90" customWidth="1"/>
    <col min="10973" max="11209" width="9" style="90"/>
    <col min="11210" max="11210" width="1.375" style="90" customWidth="1"/>
    <col min="11211" max="11211" width="5.125" style="90" customWidth="1"/>
    <col min="11212" max="11212" width="8.375" style="90" customWidth="1"/>
    <col min="11213" max="11213" width="4.875" style="90" customWidth="1"/>
    <col min="11214" max="11214" width="4.75" style="90" customWidth="1"/>
    <col min="11215" max="11220" width="4.875" style="90" customWidth="1"/>
    <col min="11221" max="11221" width="4.875" style="90" bestFit="1" customWidth="1"/>
    <col min="11222" max="11227" width="4.875" style="90" customWidth="1"/>
    <col min="11228" max="11228" width="1.375" style="90" customWidth="1"/>
    <col min="11229" max="11465" width="9" style="90"/>
    <col min="11466" max="11466" width="1.375" style="90" customWidth="1"/>
    <col min="11467" max="11467" width="5.125" style="90" customWidth="1"/>
    <col min="11468" max="11468" width="8.375" style="90" customWidth="1"/>
    <col min="11469" max="11469" width="4.875" style="90" customWidth="1"/>
    <col min="11470" max="11470" width="4.75" style="90" customWidth="1"/>
    <col min="11471" max="11476" width="4.875" style="90" customWidth="1"/>
    <col min="11477" max="11477" width="4.875" style="90" bestFit="1" customWidth="1"/>
    <col min="11478" max="11483" width="4.875" style="90" customWidth="1"/>
    <col min="11484" max="11484" width="1.375" style="90" customWidth="1"/>
    <col min="11485" max="11721" width="9" style="90"/>
    <col min="11722" max="11722" width="1.375" style="90" customWidth="1"/>
    <col min="11723" max="11723" width="5.125" style="90" customWidth="1"/>
    <col min="11724" max="11724" width="8.375" style="90" customWidth="1"/>
    <col min="11725" max="11725" width="4.875" style="90" customWidth="1"/>
    <col min="11726" max="11726" width="4.75" style="90" customWidth="1"/>
    <col min="11727" max="11732" width="4.875" style="90" customWidth="1"/>
    <col min="11733" max="11733" width="4.875" style="90" bestFit="1" customWidth="1"/>
    <col min="11734" max="11739" width="4.875" style="90" customWidth="1"/>
    <col min="11740" max="11740" width="1.375" style="90" customWidth="1"/>
    <col min="11741" max="11977" width="9" style="90"/>
    <col min="11978" max="11978" width="1.375" style="90" customWidth="1"/>
    <col min="11979" max="11979" width="5.125" style="90" customWidth="1"/>
    <col min="11980" max="11980" width="8.375" style="90" customWidth="1"/>
    <col min="11981" max="11981" width="4.875" style="90" customWidth="1"/>
    <col min="11982" max="11982" width="4.75" style="90" customWidth="1"/>
    <col min="11983" max="11988" width="4.875" style="90" customWidth="1"/>
    <col min="11989" max="11989" width="4.875" style="90" bestFit="1" customWidth="1"/>
    <col min="11990" max="11995" width="4.875" style="90" customWidth="1"/>
    <col min="11996" max="11996" width="1.375" style="90" customWidth="1"/>
    <col min="11997" max="12233" width="9" style="90"/>
    <col min="12234" max="12234" width="1.375" style="90" customWidth="1"/>
    <col min="12235" max="12235" width="5.125" style="90" customWidth="1"/>
    <col min="12236" max="12236" width="8.375" style="90" customWidth="1"/>
    <col min="12237" max="12237" width="4.875" style="90" customWidth="1"/>
    <col min="12238" max="12238" width="4.75" style="90" customWidth="1"/>
    <col min="12239" max="12244" width="4.875" style="90" customWidth="1"/>
    <col min="12245" max="12245" width="4.875" style="90" bestFit="1" customWidth="1"/>
    <col min="12246" max="12251" width="4.875" style="90" customWidth="1"/>
    <col min="12252" max="12252" width="1.375" style="90" customWidth="1"/>
    <col min="12253" max="12489" width="9" style="90"/>
    <col min="12490" max="12490" width="1.375" style="90" customWidth="1"/>
    <col min="12491" max="12491" width="5.125" style="90" customWidth="1"/>
    <col min="12492" max="12492" width="8.375" style="90" customWidth="1"/>
    <col min="12493" max="12493" width="4.875" style="90" customWidth="1"/>
    <col min="12494" max="12494" width="4.75" style="90" customWidth="1"/>
    <col min="12495" max="12500" width="4.875" style="90" customWidth="1"/>
    <col min="12501" max="12501" width="4.875" style="90" bestFit="1" customWidth="1"/>
    <col min="12502" max="12507" width="4.875" style="90" customWidth="1"/>
    <col min="12508" max="12508" width="1.375" style="90" customWidth="1"/>
    <col min="12509" max="12745" width="9" style="90"/>
    <col min="12746" max="12746" width="1.375" style="90" customWidth="1"/>
    <col min="12747" max="12747" width="5.125" style="90" customWidth="1"/>
    <col min="12748" max="12748" width="8.375" style="90" customWidth="1"/>
    <col min="12749" max="12749" width="4.875" style="90" customWidth="1"/>
    <col min="12750" max="12750" width="4.75" style="90" customWidth="1"/>
    <col min="12751" max="12756" width="4.875" style="90" customWidth="1"/>
    <col min="12757" max="12757" width="4.875" style="90" bestFit="1" customWidth="1"/>
    <col min="12758" max="12763" width="4.875" style="90" customWidth="1"/>
    <col min="12764" max="12764" width="1.375" style="90" customWidth="1"/>
    <col min="12765" max="13001" width="9" style="90"/>
    <col min="13002" max="13002" width="1.375" style="90" customWidth="1"/>
    <col min="13003" max="13003" width="5.125" style="90" customWidth="1"/>
    <col min="13004" max="13004" width="8.375" style="90" customWidth="1"/>
    <col min="13005" max="13005" width="4.875" style="90" customWidth="1"/>
    <col min="13006" max="13006" width="4.75" style="90" customWidth="1"/>
    <col min="13007" max="13012" width="4.875" style="90" customWidth="1"/>
    <col min="13013" max="13013" width="4.875" style="90" bestFit="1" customWidth="1"/>
    <col min="13014" max="13019" width="4.875" style="90" customWidth="1"/>
    <col min="13020" max="13020" width="1.375" style="90" customWidth="1"/>
    <col min="13021" max="13257" width="9" style="90"/>
    <col min="13258" max="13258" width="1.375" style="90" customWidth="1"/>
    <col min="13259" max="13259" width="5.125" style="90" customWidth="1"/>
    <col min="13260" max="13260" width="8.375" style="90" customWidth="1"/>
    <col min="13261" max="13261" width="4.875" style="90" customWidth="1"/>
    <col min="13262" max="13262" width="4.75" style="90" customWidth="1"/>
    <col min="13263" max="13268" width="4.875" style="90" customWidth="1"/>
    <col min="13269" max="13269" width="4.875" style="90" bestFit="1" customWidth="1"/>
    <col min="13270" max="13275" width="4.875" style="90" customWidth="1"/>
    <col min="13276" max="13276" width="1.375" style="90" customWidth="1"/>
    <col min="13277" max="13513" width="9" style="90"/>
    <col min="13514" max="13514" width="1.375" style="90" customWidth="1"/>
    <col min="13515" max="13515" width="5.125" style="90" customWidth="1"/>
    <col min="13516" max="13516" width="8.375" style="90" customWidth="1"/>
    <col min="13517" max="13517" width="4.875" style="90" customWidth="1"/>
    <col min="13518" max="13518" width="4.75" style="90" customWidth="1"/>
    <col min="13519" max="13524" width="4.875" style="90" customWidth="1"/>
    <col min="13525" max="13525" width="4.875" style="90" bestFit="1" customWidth="1"/>
    <col min="13526" max="13531" width="4.875" style="90" customWidth="1"/>
    <col min="13532" max="13532" width="1.375" style="90" customWidth="1"/>
    <col min="13533" max="13769" width="9" style="90"/>
    <col min="13770" max="13770" width="1.375" style="90" customWidth="1"/>
    <col min="13771" max="13771" width="5.125" style="90" customWidth="1"/>
    <col min="13772" max="13772" width="8.375" style="90" customWidth="1"/>
    <col min="13773" max="13773" width="4.875" style="90" customWidth="1"/>
    <col min="13774" max="13774" width="4.75" style="90" customWidth="1"/>
    <col min="13775" max="13780" width="4.875" style="90" customWidth="1"/>
    <col min="13781" max="13781" width="4.875" style="90" bestFit="1" customWidth="1"/>
    <col min="13782" max="13787" width="4.875" style="90" customWidth="1"/>
    <col min="13788" max="13788" width="1.375" style="90" customWidth="1"/>
    <col min="13789" max="14025" width="9" style="90"/>
    <col min="14026" max="14026" width="1.375" style="90" customWidth="1"/>
    <col min="14027" max="14027" width="5.125" style="90" customWidth="1"/>
    <col min="14028" max="14028" width="8.375" style="90" customWidth="1"/>
    <col min="14029" max="14029" width="4.875" style="90" customWidth="1"/>
    <col min="14030" max="14030" width="4.75" style="90" customWidth="1"/>
    <col min="14031" max="14036" width="4.875" style="90" customWidth="1"/>
    <col min="14037" max="14037" width="4.875" style="90" bestFit="1" customWidth="1"/>
    <col min="14038" max="14043" width="4.875" style="90" customWidth="1"/>
    <col min="14044" max="14044" width="1.375" style="90" customWidth="1"/>
    <col min="14045" max="14281" width="9" style="90"/>
    <col min="14282" max="14282" width="1.375" style="90" customWidth="1"/>
    <col min="14283" max="14283" width="5.125" style="90" customWidth="1"/>
    <col min="14284" max="14284" width="8.375" style="90" customWidth="1"/>
    <col min="14285" max="14285" width="4.875" style="90" customWidth="1"/>
    <col min="14286" max="14286" width="4.75" style="90" customWidth="1"/>
    <col min="14287" max="14292" width="4.875" style="90" customWidth="1"/>
    <col min="14293" max="14293" width="4.875" style="90" bestFit="1" customWidth="1"/>
    <col min="14294" max="14299" width="4.875" style="90" customWidth="1"/>
    <col min="14300" max="14300" width="1.375" style="90" customWidth="1"/>
    <col min="14301" max="14537" width="9" style="90"/>
    <col min="14538" max="14538" width="1.375" style="90" customWidth="1"/>
    <col min="14539" max="14539" width="5.125" style="90" customWidth="1"/>
    <col min="14540" max="14540" width="8.375" style="90" customWidth="1"/>
    <col min="14541" max="14541" width="4.875" style="90" customWidth="1"/>
    <col min="14542" max="14542" width="4.75" style="90" customWidth="1"/>
    <col min="14543" max="14548" width="4.875" style="90" customWidth="1"/>
    <col min="14549" max="14549" width="4.875" style="90" bestFit="1" customWidth="1"/>
    <col min="14550" max="14555" width="4.875" style="90" customWidth="1"/>
    <col min="14556" max="14556" width="1.375" style="90" customWidth="1"/>
    <col min="14557" max="14793" width="9" style="90"/>
    <col min="14794" max="14794" width="1.375" style="90" customWidth="1"/>
    <col min="14795" max="14795" width="5.125" style="90" customWidth="1"/>
    <col min="14796" max="14796" width="8.375" style="90" customWidth="1"/>
    <col min="14797" max="14797" width="4.875" style="90" customWidth="1"/>
    <col min="14798" max="14798" width="4.75" style="90" customWidth="1"/>
    <col min="14799" max="14804" width="4.875" style="90" customWidth="1"/>
    <col min="14805" max="14805" width="4.875" style="90" bestFit="1" customWidth="1"/>
    <col min="14806" max="14811" width="4.875" style="90" customWidth="1"/>
    <col min="14812" max="14812" width="1.375" style="90" customWidth="1"/>
    <col min="14813" max="15049" width="9" style="90"/>
    <col min="15050" max="15050" width="1.375" style="90" customWidth="1"/>
    <col min="15051" max="15051" width="5.125" style="90" customWidth="1"/>
    <col min="15052" max="15052" width="8.375" style="90" customWidth="1"/>
    <col min="15053" max="15053" width="4.875" style="90" customWidth="1"/>
    <col min="15054" max="15054" width="4.75" style="90" customWidth="1"/>
    <col min="15055" max="15060" width="4.875" style="90" customWidth="1"/>
    <col min="15061" max="15061" width="4.875" style="90" bestFit="1" customWidth="1"/>
    <col min="15062" max="15067" width="4.875" style="90" customWidth="1"/>
    <col min="15068" max="15068" width="1.375" style="90" customWidth="1"/>
    <col min="15069" max="15305" width="9" style="90"/>
    <col min="15306" max="15306" width="1.375" style="90" customWidth="1"/>
    <col min="15307" max="15307" width="5.125" style="90" customWidth="1"/>
    <col min="15308" max="15308" width="8.375" style="90" customWidth="1"/>
    <col min="15309" max="15309" width="4.875" style="90" customWidth="1"/>
    <col min="15310" max="15310" width="4.75" style="90" customWidth="1"/>
    <col min="15311" max="15316" width="4.875" style="90" customWidth="1"/>
    <col min="15317" max="15317" width="4.875" style="90" bestFit="1" customWidth="1"/>
    <col min="15318" max="15323" width="4.875" style="90" customWidth="1"/>
    <col min="15324" max="15324" width="1.375" style="90" customWidth="1"/>
    <col min="15325" max="15561" width="9" style="90"/>
    <col min="15562" max="15562" width="1.375" style="90" customWidth="1"/>
    <col min="15563" max="15563" width="5.125" style="90" customWidth="1"/>
    <col min="15564" max="15564" width="8.375" style="90" customWidth="1"/>
    <col min="15565" max="15565" width="4.875" style="90" customWidth="1"/>
    <col min="15566" max="15566" width="4.75" style="90" customWidth="1"/>
    <col min="15567" max="15572" width="4.875" style="90" customWidth="1"/>
    <col min="15573" max="15573" width="4.875" style="90" bestFit="1" customWidth="1"/>
    <col min="15574" max="15579" width="4.875" style="90" customWidth="1"/>
    <col min="15580" max="15580" width="1.375" style="90" customWidth="1"/>
    <col min="15581" max="15817" width="9" style="90"/>
    <col min="15818" max="15818" width="1.375" style="90" customWidth="1"/>
    <col min="15819" max="15819" width="5.125" style="90" customWidth="1"/>
    <col min="15820" max="15820" width="8.375" style="90" customWidth="1"/>
    <col min="15821" max="15821" width="4.875" style="90" customWidth="1"/>
    <col min="15822" max="15822" width="4.75" style="90" customWidth="1"/>
    <col min="15823" max="15828" width="4.875" style="90" customWidth="1"/>
    <col min="15829" max="15829" width="4.875" style="90" bestFit="1" customWidth="1"/>
    <col min="15830" max="15835" width="4.875" style="90" customWidth="1"/>
    <col min="15836" max="15836" width="1.375" style="90" customWidth="1"/>
    <col min="15837" max="16073" width="9" style="90"/>
    <col min="16074" max="16074" width="1.375" style="90" customWidth="1"/>
    <col min="16075" max="16075" width="5.125" style="90" customWidth="1"/>
    <col min="16076" max="16076" width="8.375" style="90" customWidth="1"/>
    <col min="16077" max="16077" width="4.875" style="90" customWidth="1"/>
    <col min="16078" max="16078" width="4.75" style="90" customWidth="1"/>
    <col min="16079" max="16084" width="4.875" style="90" customWidth="1"/>
    <col min="16085" max="16085" width="4.875" style="90" bestFit="1" customWidth="1"/>
    <col min="16086" max="16091" width="4.875" style="90" customWidth="1"/>
    <col min="16092" max="16092" width="1.375" style="90" customWidth="1"/>
    <col min="16093" max="16384" width="9" style="90"/>
  </cols>
  <sheetData>
    <row r="1" spans="1:36" ht="21">
      <c r="A1" s="87"/>
      <c r="B1" s="682" t="s">
        <v>451</v>
      </c>
      <c r="C1" s="682"/>
      <c r="D1" s="682"/>
      <c r="E1" s="682"/>
      <c r="F1" s="682"/>
      <c r="G1" s="682"/>
      <c r="H1" s="681" t="s">
        <v>356</v>
      </c>
      <c r="I1" s="681"/>
      <c r="J1" s="681"/>
      <c r="K1" s="681"/>
      <c r="L1" s="681"/>
      <c r="M1" s="681"/>
      <c r="N1" s="681"/>
      <c r="O1" s="681"/>
      <c r="P1" s="681"/>
      <c r="Q1" s="681"/>
      <c r="R1" s="681"/>
      <c r="S1" s="87"/>
      <c r="T1" s="88" t="s">
        <v>186</v>
      </c>
    </row>
    <row r="2" spans="1:36" ht="19.5" thickBot="1">
      <c r="B2" s="91" t="s">
        <v>453</v>
      </c>
      <c r="C2" s="92"/>
      <c r="D2" s="93"/>
      <c r="E2" s="93"/>
      <c r="F2" s="93"/>
      <c r="G2" s="93"/>
      <c r="H2" s="93"/>
      <c r="I2" s="93"/>
      <c r="J2" s="93"/>
      <c r="K2" s="679" t="s">
        <v>634</v>
      </c>
      <c r="L2" s="679"/>
      <c r="M2" s="679"/>
      <c r="N2" s="679"/>
      <c r="O2" s="680">
        <f>注文フォーム!D38</f>
        <v>0</v>
      </c>
      <c r="P2" s="680"/>
      <c r="Q2" s="680"/>
      <c r="R2" s="680"/>
      <c r="T2" s="94" t="s">
        <v>63</v>
      </c>
      <c r="U2" s="94" t="str">
        <f>T3</f>
        <v>水質</v>
      </c>
      <c r="V2" s="94" t="str">
        <f>T15</f>
        <v>建設発生土</v>
      </c>
      <c r="W2" s="94" t="str">
        <f>T24</f>
        <v>土対法の土壌調査</v>
      </c>
      <c r="X2" s="94" t="str">
        <f>T35</f>
        <v>廃棄物</v>
      </c>
      <c r="Y2" s="94" t="str">
        <f>T53</f>
        <v>ダイオキシン類</v>
      </c>
      <c r="Z2" s="95" t="str">
        <f>T59</f>
        <v>その他</v>
      </c>
      <c r="AB2" s="94"/>
    </row>
    <row r="3" spans="1:36" ht="18.75" customHeight="1" thickBot="1">
      <c r="B3" s="697" t="str">
        <f>注文フォーム!B22</f>
        <v>会社名</v>
      </c>
      <c r="C3" s="698"/>
      <c r="D3" s="698"/>
      <c r="E3" s="699" t="str">
        <f>読込み用!C7</f>
        <v/>
      </c>
      <c r="F3" s="700"/>
      <c r="G3" s="700"/>
      <c r="H3" s="700"/>
      <c r="I3" s="700"/>
      <c r="J3" s="700"/>
      <c r="K3" s="700"/>
      <c r="L3" s="700"/>
      <c r="M3" s="700"/>
      <c r="N3" s="700"/>
      <c r="O3" s="700"/>
      <c r="P3" s="700"/>
      <c r="Q3" s="700"/>
      <c r="R3" s="701"/>
      <c r="T3" s="96" t="s">
        <v>178</v>
      </c>
      <c r="U3" s="96"/>
      <c r="V3" s="96"/>
      <c r="W3" s="96"/>
    </row>
    <row r="4" spans="1:36" ht="18.75" customHeight="1" thickBot="1">
      <c r="B4" s="702" t="s">
        <v>452</v>
      </c>
      <c r="C4" s="703"/>
      <c r="D4" s="703"/>
      <c r="E4" s="683" t="str">
        <f>読込み用!C8</f>
        <v/>
      </c>
      <c r="F4" s="684"/>
      <c r="G4" s="684"/>
      <c r="H4" s="684"/>
      <c r="I4" s="684"/>
      <c r="J4" s="684"/>
      <c r="K4" s="684"/>
      <c r="L4" s="684"/>
      <c r="M4" s="684"/>
      <c r="N4" s="685"/>
      <c r="O4" s="684" t="str">
        <f>読込み用!C9</f>
        <v/>
      </c>
      <c r="P4" s="684"/>
      <c r="Q4" s="684"/>
      <c r="R4" s="686"/>
      <c r="T4" s="97" t="s">
        <v>176</v>
      </c>
      <c r="U4" s="97" t="s">
        <v>93</v>
      </c>
      <c r="V4" s="97" t="s">
        <v>94</v>
      </c>
      <c r="W4" s="97" t="s">
        <v>95</v>
      </c>
    </row>
    <row r="5" spans="1:36" ht="12" customHeight="1">
      <c r="B5" s="714" t="s">
        <v>454</v>
      </c>
      <c r="C5" s="715"/>
      <c r="D5" s="716"/>
      <c r="E5" s="694" t="s">
        <v>66</v>
      </c>
      <c r="F5" s="695"/>
      <c r="G5" s="695" t="s">
        <v>67</v>
      </c>
      <c r="H5" s="695"/>
      <c r="I5" s="695"/>
      <c r="J5" s="695" t="s">
        <v>68</v>
      </c>
      <c r="K5" s="695"/>
      <c r="L5" s="695"/>
      <c r="M5" s="695" t="s">
        <v>9</v>
      </c>
      <c r="N5" s="695"/>
      <c r="O5" s="695"/>
      <c r="P5" s="695"/>
      <c r="Q5" s="695"/>
      <c r="R5" s="696"/>
      <c r="T5" s="98" t="s">
        <v>103</v>
      </c>
      <c r="U5" s="98" t="s">
        <v>96</v>
      </c>
      <c r="V5" s="98" t="s">
        <v>100</v>
      </c>
      <c r="W5" s="98" t="s">
        <v>98</v>
      </c>
    </row>
    <row r="6" spans="1:36" ht="30" customHeight="1">
      <c r="B6" s="717"/>
      <c r="C6" s="718"/>
      <c r="D6" s="719"/>
      <c r="E6" s="687" t="str">
        <f>読込み用!C10</f>
        <v/>
      </c>
      <c r="F6" s="688"/>
      <c r="G6" s="689" t="str">
        <f>読込み用!C11</f>
        <v/>
      </c>
      <c r="H6" s="690"/>
      <c r="I6" s="688"/>
      <c r="J6" s="689" t="str">
        <f>読込み用!C12</f>
        <v/>
      </c>
      <c r="K6" s="690"/>
      <c r="L6" s="690"/>
      <c r="M6" s="691" t="str">
        <f>読込み用!C13</f>
        <v/>
      </c>
      <c r="N6" s="692"/>
      <c r="O6" s="692"/>
      <c r="P6" s="692"/>
      <c r="Q6" s="692"/>
      <c r="R6" s="693"/>
      <c r="T6" s="99" t="s">
        <v>104</v>
      </c>
      <c r="U6" s="99" t="s">
        <v>97</v>
      </c>
      <c r="V6" s="99" t="s">
        <v>102</v>
      </c>
      <c r="W6" s="99" t="s">
        <v>272</v>
      </c>
    </row>
    <row r="7" spans="1:36" ht="18.75" customHeight="1" thickBot="1">
      <c r="B7" s="704" t="s">
        <v>455</v>
      </c>
      <c r="C7" s="705"/>
      <c r="D7" s="705"/>
      <c r="E7" s="100" t="s">
        <v>48</v>
      </c>
      <c r="F7" s="708" t="str">
        <f>読込み用!C14</f>
        <v/>
      </c>
      <c r="G7" s="709"/>
      <c r="H7" s="709"/>
      <c r="I7" s="709"/>
      <c r="J7" s="709"/>
      <c r="K7" s="710"/>
      <c r="L7" s="101" t="s">
        <v>47</v>
      </c>
      <c r="M7" s="711">
        <f>注文フォーム!D30</f>
        <v>0</v>
      </c>
      <c r="N7" s="712"/>
      <c r="O7" s="712"/>
      <c r="P7" s="712"/>
      <c r="Q7" s="712"/>
      <c r="R7" s="713"/>
      <c r="T7" s="99" t="s">
        <v>105</v>
      </c>
      <c r="U7" s="88" t="s">
        <v>271</v>
      </c>
      <c r="V7" s="99" t="s">
        <v>101</v>
      </c>
      <c r="W7" s="99" t="s">
        <v>273</v>
      </c>
    </row>
    <row r="8" spans="1:36" ht="19.5" thickBot="1">
      <c r="B8" s="91" t="s">
        <v>459</v>
      </c>
      <c r="C8" s="93"/>
      <c r="D8" s="93"/>
      <c r="E8" s="93"/>
      <c r="F8" s="93"/>
      <c r="G8" s="93"/>
      <c r="H8" s="93"/>
      <c r="I8" s="93"/>
      <c r="J8" s="93"/>
      <c r="K8" s="93"/>
      <c r="L8" s="93"/>
      <c r="M8" s="93"/>
      <c r="N8" s="93"/>
      <c r="O8" s="93"/>
      <c r="P8" s="93"/>
      <c r="T8" s="99" t="s">
        <v>106</v>
      </c>
      <c r="U8" s="99" t="s">
        <v>177</v>
      </c>
      <c r="V8" s="102" t="s">
        <v>254</v>
      </c>
      <c r="W8" s="103" t="s">
        <v>274</v>
      </c>
    </row>
    <row r="9" spans="1:36" ht="24.95" customHeight="1">
      <c r="B9" s="748" t="s">
        <v>456</v>
      </c>
      <c r="C9" s="749"/>
      <c r="D9" s="749"/>
      <c r="E9" s="728" t="str">
        <f>読込み用!C28</f>
        <v/>
      </c>
      <c r="F9" s="728"/>
      <c r="G9" s="728"/>
      <c r="H9" s="728"/>
      <c r="I9" s="728"/>
      <c r="J9" s="728"/>
      <c r="K9" s="728"/>
      <c r="L9" s="728"/>
      <c r="M9" s="728"/>
      <c r="N9" s="728"/>
      <c r="O9" s="728"/>
      <c r="P9" s="728"/>
      <c r="Q9" s="728"/>
      <c r="R9" s="729"/>
      <c r="T9" s="99" t="s">
        <v>112</v>
      </c>
      <c r="U9" s="99"/>
      <c r="V9" s="99" t="s">
        <v>253</v>
      </c>
      <c r="W9" s="99" t="s">
        <v>99</v>
      </c>
    </row>
    <row r="10" spans="1:36" ht="24.95" customHeight="1">
      <c r="B10" s="730" t="s">
        <v>457</v>
      </c>
      <c r="C10" s="731"/>
      <c r="D10" s="731"/>
      <c r="E10" s="720" t="str">
        <f>読込み用!C27</f>
        <v/>
      </c>
      <c r="F10" s="721"/>
      <c r="G10" s="721"/>
      <c r="H10" s="721"/>
      <c r="I10" s="721"/>
      <c r="J10" s="721"/>
      <c r="K10" s="721"/>
      <c r="L10" s="721"/>
      <c r="M10" s="721"/>
      <c r="N10" s="721"/>
      <c r="O10" s="721"/>
      <c r="P10" s="721"/>
      <c r="Q10" s="721"/>
      <c r="R10" s="722"/>
      <c r="T10" s="99" t="s">
        <v>107</v>
      </c>
      <c r="U10" s="99"/>
      <c r="V10" s="99"/>
      <c r="W10" s="102" t="s">
        <v>177</v>
      </c>
      <c r="X10" s="104"/>
    </row>
    <row r="11" spans="1:36" ht="38.25" customHeight="1" thickBot="1">
      <c r="B11" s="750" t="s">
        <v>69</v>
      </c>
      <c r="C11" s="751"/>
      <c r="D11" s="751"/>
      <c r="E11" s="105" t="s">
        <v>46</v>
      </c>
      <c r="F11" s="106">
        <f>読込み用!C29</f>
        <v>0</v>
      </c>
      <c r="G11" s="107" t="s">
        <v>45</v>
      </c>
      <c r="H11" s="723" t="s">
        <v>198</v>
      </c>
      <c r="I11" s="724"/>
      <c r="J11" s="725" t="str">
        <f>読込み用!C35</f>
        <v/>
      </c>
      <c r="K11" s="726"/>
      <c r="L11" s="726"/>
      <c r="M11" s="726"/>
      <c r="N11" s="726"/>
      <c r="O11" s="726"/>
      <c r="P11" s="726"/>
      <c r="Q11" s="726"/>
      <c r="R11" s="727"/>
      <c r="T11" s="102" t="s">
        <v>108</v>
      </c>
      <c r="U11" s="102"/>
      <c r="V11" s="102"/>
      <c r="W11" s="102"/>
      <c r="X11" s="104"/>
    </row>
    <row r="12" spans="1:36" ht="19.5" thickBot="1">
      <c r="B12" s="91" t="s">
        <v>635</v>
      </c>
      <c r="C12" s="93"/>
      <c r="D12" s="93"/>
      <c r="E12" s="93"/>
      <c r="F12" s="93"/>
      <c r="G12" s="93"/>
      <c r="H12" s="93"/>
      <c r="I12" s="93"/>
      <c r="J12" s="93"/>
      <c r="K12" s="93"/>
      <c r="L12" s="91"/>
      <c r="M12" s="93"/>
      <c r="N12" s="93"/>
      <c r="O12" s="93"/>
      <c r="T12" s="99" t="s">
        <v>109</v>
      </c>
      <c r="U12" s="99"/>
      <c r="V12" s="102"/>
      <c r="W12" s="102"/>
      <c r="X12" s="104"/>
    </row>
    <row r="13" spans="1:36" ht="12" customHeight="1" thickBot="1">
      <c r="B13" s="739" t="str">
        <f>IF(注文フォーム!$BT$23=TRUE,注文フォーム!A234&amp;読込み用2!AG10&amp;CHAR(10)&amp;CHAR(10)&amp;読込み用!Q69&amp;CHAR(10)&amp;読込み用!C77&amp;"_"&amp;読込み用!C78&amp;"_"&amp;読込み用!C80&amp;読込み用!C81&amp;CHAR(10)&amp;読込み用!Q93&amp;読込み用!C105&amp;SUBSTITUTE(読込み用!D35, CHAR(10), "  "),"契約内容のご確認後、チェックをしてください")</f>
        <v>契約内容のご確認後、チェックをしてください</v>
      </c>
      <c r="C13" s="740"/>
      <c r="D13" s="740"/>
      <c r="E13" s="740"/>
      <c r="F13" s="740"/>
      <c r="G13" s="740"/>
      <c r="H13" s="740"/>
      <c r="I13" s="740"/>
      <c r="J13" s="740"/>
      <c r="K13" s="740"/>
      <c r="L13" s="740"/>
      <c r="M13" s="740"/>
      <c r="N13" s="740"/>
      <c r="O13" s="740"/>
      <c r="P13" s="740"/>
      <c r="Q13" s="740"/>
      <c r="R13" s="741"/>
      <c r="S13" s="108"/>
      <c r="T13" s="109" t="s">
        <v>177</v>
      </c>
      <c r="U13" s="109"/>
      <c r="V13" s="110"/>
      <c r="W13" s="110"/>
      <c r="X13" s="104"/>
      <c r="AA13" s="108"/>
      <c r="AB13" s="108"/>
    </row>
    <row r="14" spans="1:36" ht="25.5" customHeight="1">
      <c r="B14" s="742"/>
      <c r="C14" s="743"/>
      <c r="D14" s="743"/>
      <c r="E14" s="743"/>
      <c r="F14" s="743"/>
      <c r="G14" s="743"/>
      <c r="H14" s="743"/>
      <c r="I14" s="743"/>
      <c r="J14" s="743"/>
      <c r="K14" s="743"/>
      <c r="L14" s="743"/>
      <c r="M14" s="743"/>
      <c r="N14" s="743"/>
      <c r="O14" s="743"/>
      <c r="P14" s="743"/>
      <c r="Q14" s="743"/>
      <c r="R14" s="744"/>
      <c r="S14" s="65" t="str">
        <f>IF(COUNTIF(L14,"*拭き取り*"),"TREU","FALSE")</f>
        <v>FALSE</v>
      </c>
      <c r="X14" s="104"/>
      <c r="AD14" s="111"/>
      <c r="AE14" s="111"/>
      <c r="AF14" s="111"/>
      <c r="AG14" s="111"/>
      <c r="AH14" s="111"/>
      <c r="AI14" s="111"/>
      <c r="AJ14" s="111"/>
    </row>
    <row r="15" spans="1:36" ht="12" customHeight="1" thickBot="1">
      <c r="B15" s="742"/>
      <c r="C15" s="743"/>
      <c r="D15" s="743"/>
      <c r="E15" s="743"/>
      <c r="F15" s="743"/>
      <c r="G15" s="743"/>
      <c r="H15" s="743"/>
      <c r="I15" s="743"/>
      <c r="J15" s="743"/>
      <c r="K15" s="743"/>
      <c r="L15" s="743"/>
      <c r="M15" s="743"/>
      <c r="N15" s="743"/>
      <c r="O15" s="743"/>
      <c r="P15" s="743"/>
      <c r="Q15" s="743"/>
      <c r="R15" s="744"/>
      <c r="S15" s="65" t="str">
        <f>IF(COUNTIF(L15,"*拭き取り*"),"TREU","FALSE")</f>
        <v>FALSE</v>
      </c>
      <c r="T15" s="88" t="s">
        <v>110</v>
      </c>
      <c r="X15" s="104"/>
      <c r="AD15" s="111"/>
    </row>
    <row r="16" spans="1:36" ht="25.5" customHeight="1" thickBot="1">
      <c r="B16" s="742"/>
      <c r="C16" s="743"/>
      <c r="D16" s="743"/>
      <c r="E16" s="743"/>
      <c r="F16" s="743"/>
      <c r="G16" s="743"/>
      <c r="H16" s="743"/>
      <c r="I16" s="743"/>
      <c r="J16" s="743"/>
      <c r="K16" s="743"/>
      <c r="L16" s="743"/>
      <c r="M16" s="743"/>
      <c r="N16" s="743"/>
      <c r="O16" s="743"/>
      <c r="P16" s="743"/>
      <c r="Q16" s="743"/>
      <c r="R16" s="744"/>
      <c r="S16" s="112"/>
      <c r="T16" s="113" t="s">
        <v>129</v>
      </c>
      <c r="U16" s="114" t="s">
        <v>118</v>
      </c>
      <c r="V16" s="114" t="s">
        <v>119</v>
      </c>
      <c r="W16" s="114" t="s">
        <v>117</v>
      </c>
      <c r="X16" s="113" t="s">
        <v>120</v>
      </c>
      <c r="Y16" s="114" t="s">
        <v>122</v>
      </c>
      <c r="Z16" s="115" t="s">
        <v>169</v>
      </c>
      <c r="AA16" s="114" t="s">
        <v>113</v>
      </c>
      <c r="AB16" s="115" t="s">
        <v>197</v>
      </c>
      <c r="AC16" s="144" t="s">
        <v>124</v>
      </c>
      <c r="AD16" s="145" t="s">
        <v>276</v>
      </c>
    </row>
    <row r="17" spans="2:30" ht="12" customHeight="1">
      <c r="B17" s="742"/>
      <c r="C17" s="743"/>
      <c r="D17" s="743"/>
      <c r="E17" s="743"/>
      <c r="F17" s="743"/>
      <c r="G17" s="743"/>
      <c r="H17" s="743"/>
      <c r="I17" s="743"/>
      <c r="J17" s="743"/>
      <c r="K17" s="743"/>
      <c r="L17" s="743"/>
      <c r="M17" s="743"/>
      <c r="N17" s="743"/>
      <c r="O17" s="743"/>
      <c r="P17" s="743"/>
      <c r="Q17" s="743"/>
      <c r="R17" s="744"/>
      <c r="S17" s="112"/>
      <c r="T17" s="98" t="s">
        <v>195</v>
      </c>
      <c r="U17" s="116" t="s">
        <v>125</v>
      </c>
      <c r="V17" s="116" t="s">
        <v>127</v>
      </c>
      <c r="W17" s="116" t="s">
        <v>125</v>
      </c>
      <c r="X17" s="116" t="s">
        <v>121</v>
      </c>
      <c r="Y17" s="116" t="s">
        <v>123</v>
      </c>
      <c r="Z17" s="116" t="s">
        <v>170</v>
      </c>
      <c r="AA17" s="116" t="s">
        <v>114</v>
      </c>
      <c r="AB17" s="116" t="s">
        <v>111</v>
      </c>
      <c r="AC17" s="99" t="s">
        <v>128</v>
      </c>
      <c r="AD17" s="90" t="s">
        <v>277</v>
      </c>
    </row>
    <row r="18" spans="2:30" ht="25.5" customHeight="1">
      <c r="B18" s="742"/>
      <c r="C18" s="743"/>
      <c r="D18" s="743"/>
      <c r="E18" s="743"/>
      <c r="F18" s="743"/>
      <c r="G18" s="743"/>
      <c r="H18" s="743"/>
      <c r="I18" s="743"/>
      <c r="J18" s="743"/>
      <c r="K18" s="743"/>
      <c r="L18" s="743"/>
      <c r="M18" s="743"/>
      <c r="N18" s="743"/>
      <c r="O18" s="743"/>
      <c r="P18" s="743"/>
      <c r="Q18" s="743"/>
      <c r="R18" s="744"/>
      <c r="S18" s="112"/>
      <c r="T18" s="99" t="s">
        <v>196</v>
      </c>
      <c r="U18" s="102" t="s">
        <v>126</v>
      </c>
      <c r="V18" s="102" t="s">
        <v>177</v>
      </c>
      <c r="W18" s="102" t="s">
        <v>177</v>
      </c>
      <c r="X18" s="102" t="s">
        <v>177</v>
      </c>
      <c r="Y18" s="102" t="s">
        <v>177</v>
      </c>
      <c r="Z18" s="102" t="s">
        <v>177</v>
      </c>
      <c r="AA18" s="102" t="s">
        <v>115</v>
      </c>
      <c r="AB18" s="102" t="s">
        <v>116</v>
      </c>
      <c r="AC18" s="117" t="s">
        <v>177</v>
      </c>
      <c r="AD18" s="117" t="s">
        <v>278</v>
      </c>
    </row>
    <row r="19" spans="2:30" ht="12" customHeight="1">
      <c r="B19" s="742"/>
      <c r="C19" s="743"/>
      <c r="D19" s="743"/>
      <c r="E19" s="743"/>
      <c r="F19" s="743"/>
      <c r="G19" s="743"/>
      <c r="H19" s="743"/>
      <c r="I19" s="743"/>
      <c r="J19" s="743"/>
      <c r="K19" s="743"/>
      <c r="L19" s="743"/>
      <c r="M19" s="743"/>
      <c r="N19" s="743"/>
      <c r="O19" s="743"/>
      <c r="P19" s="743"/>
      <c r="Q19" s="743"/>
      <c r="R19" s="744"/>
      <c r="T19" s="99"/>
      <c r="U19" s="102" t="s">
        <v>177</v>
      </c>
      <c r="V19" s="102"/>
      <c r="W19" s="102"/>
      <c r="X19" s="102"/>
      <c r="Y19" s="102"/>
      <c r="Z19" s="102"/>
      <c r="AA19" s="102" t="s">
        <v>131</v>
      </c>
      <c r="AB19" s="102" t="s">
        <v>131</v>
      </c>
      <c r="AC19" s="117"/>
      <c r="AD19" s="90" t="s">
        <v>279</v>
      </c>
    </row>
    <row r="20" spans="2:30" ht="168" customHeight="1" thickBot="1">
      <c r="B20" s="745"/>
      <c r="C20" s="746"/>
      <c r="D20" s="746"/>
      <c r="E20" s="746"/>
      <c r="F20" s="746"/>
      <c r="G20" s="746"/>
      <c r="H20" s="746"/>
      <c r="I20" s="746"/>
      <c r="J20" s="746"/>
      <c r="K20" s="746"/>
      <c r="L20" s="746"/>
      <c r="M20" s="746"/>
      <c r="N20" s="746"/>
      <c r="O20" s="746"/>
      <c r="P20" s="746"/>
      <c r="Q20" s="746"/>
      <c r="R20" s="747"/>
      <c r="T20" s="99"/>
      <c r="U20" s="102"/>
      <c r="V20" s="102"/>
      <c r="W20" s="102"/>
      <c r="X20" s="102"/>
      <c r="Y20" s="102"/>
      <c r="Z20" s="102"/>
      <c r="AA20" s="117" t="s">
        <v>177</v>
      </c>
      <c r="AB20" s="102" t="s">
        <v>177</v>
      </c>
      <c r="AC20" s="117"/>
      <c r="AD20" s="117"/>
    </row>
    <row r="21" spans="2:30" ht="18.75">
      <c r="B21" s="91" t="s">
        <v>461</v>
      </c>
      <c r="C21" s="93"/>
      <c r="D21" s="93"/>
      <c r="E21" s="93"/>
      <c r="F21" s="93"/>
      <c r="G21" s="93"/>
      <c r="H21" s="93"/>
      <c r="I21" s="93"/>
      <c r="J21" s="93"/>
      <c r="K21" s="93"/>
      <c r="L21" s="118"/>
      <c r="M21" s="118"/>
      <c r="N21" s="118"/>
      <c r="O21" s="118"/>
      <c r="P21" s="118"/>
      <c r="Q21" s="118"/>
      <c r="R21" s="118"/>
      <c r="T21" s="99"/>
      <c r="U21" s="102"/>
      <c r="V21" s="102"/>
      <c r="W21" s="102"/>
      <c r="X21" s="102"/>
      <c r="Y21" s="102"/>
      <c r="Z21" s="102"/>
      <c r="AA21" s="117"/>
      <c r="AB21" s="102"/>
      <c r="AC21" s="117"/>
    </row>
    <row r="22" spans="2:30" ht="16.5" customHeight="1">
      <c r="B22" s="706" t="s">
        <v>44</v>
      </c>
      <c r="C22" s="752" t="s">
        <v>460</v>
      </c>
      <c r="D22" s="753"/>
      <c r="E22" s="753"/>
      <c r="F22" s="753"/>
      <c r="G22" s="753"/>
      <c r="H22" s="753"/>
      <c r="I22" s="754"/>
      <c r="J22" s="732" t="s">
        <v>76</v>
      </c>
      <c r="K22" s="733"/>
      <c r="L22" s="733"/>
      <c r="M22" s="733"/>
      <c r="N22" s="733"/>
      <c r="O22" s="735" t="s">
        <v>73</v>
      </c>
      <c r="P22" s="736"/>
      <c r="Q22" s="737" t="s">
        <v>353</v>
      </c>
      <c r="R22" s="738"/>
      <c r="T22" s="102"/>
      <c r="U22" s="102"/>
      <c r="V22" s="99"/>
      <c r="W22" s="117"/>
      <c r="X22" s="102"/>
      <c r="Y22" s="102"/>
      <c r="Z22" s="102"/>
      <c r="AA22" s="119"/>
      <c r="AB22" s="102"/>
      <c r="AC22" s="120"/>
    </row>
    <row r="23" spans="2:30" ht="16.5" customHeight="1">
      <c r="B23" s="707"/>
      <c r="C23" s="755"/>
      <c r="D23" s="756"/>
      <c r="E23" s="756"/>
      <c r="F23" s="756"/>
      <c r="G23" s="756"/>
      <c r="H23" s="756"/>
      <c r="I23" s="757"/>
      <c r="J23" s="734"/>
      <c r="K23" s="733"/>
      <c r="L23" s="733"/>
      <c r="M23" s="733"/>
      <c r="N23" s="733"/>
      <c r="O23" s="736" t="s">
        <v>43</v>
      </c>
      <c r="P23" s="734"/>
      <c r="Q23" s="735" t="s">
        <v>354</v>
      </c>
      <c r="R23" s="734"/>
      <c r="T23" s="102"/>
      <c r="U23" s="102"/>
      <c r="V23" s="102"/>
      <c r="W23" s="117"/>
      <c r="X23" s="102"/>
      <c r="Y23" s="102"/>
      <c r="Z23" s="102"/>
      <c r="AA23" s="119"/>
      <c r="AB23" s="102"/>
      <c r="AC23" s="119"/>
    </row>
    <row r="24" spans="2:30" ht="16.5" customHeight="1" thickBot="1">
      <c r="B24" s="182">
        <v>1</v>
      </c>
      <c r="C24" s="770" t="str">
        <f>読込み用2!C11</f>
        <v/>
      </c>
      <c r="D24" s="771"/>
      <c r="E24" s="771"/>
      <c r="F24" s="771"/>
      <c r="G24" s="772"/>
      <c r="H24" s="772"/>
      <c r="I24" s="773"/>
      <c r="J24" s="759" t="str">
        <f>読込み用2!D11</f>
        <v/>
      </c>
      <c r="K24" s="760"/>
      <c r="L24" s="760"/>
      <c r="M24" s="760"/>
      <c r="N24" s="760"/>
      <c r="O24" s="774">
        <f>注文フォーム!E69</f>
        <v>0</v>
      </c>
      <c r="P24" s="774"/>
      <c r="Q24" s="758" t="str">
        <f>IF(OR(注文フォーム!$F69=注文フォーム!$CO$6,注文フォーム!$F69=注文フォーム!$CO$7,注文フォーム!$F69=注文フォーム!$CO$8),注文フォーム!M69,"---")</f>
        <v>---</v>
      </c>
      <c r="R24" s="758"/>
      <c r="T24" s="88" t="s">
        <v>130</v>
      </c>
      <c r="Z24" s="122"/>
      <c r="AA24" s="123"/>
      <c r="AB24" s="123"/>
      <c r="AC24" s="112"/>
    </row>
    <row r="25" spans="2:30" ht="16.5" customHeight="1" thickBot="1">
      <c r="B25" s="182">
        <v>2</v>
      </c>
      <c r="C25" s="770" t="str">
        <f>読込み用2!C12</f>
        <v/>
      </c>
      <c r="D25" s="771"/>
      <c r="E25" s="771"/>
      <c r="F25" s="771"/>
      <c r="G25" s="772"/>
      <c r="H25" s="772"/>
      <c r="I25" s="773"/>
      <c r="J25" s="759" t="str">
        <f>読込み用2!D12</f>
        <v/>
      </c>
      <c r="K25" s="760"/>
      <c r="L25" s="760"/>
      <c r="M25" s="760"/>
      <c r="N25" s="760"/>
      <c r="O25" s="774">
        <f>注文フォーム!E70</f>
        <v>0</v>
      </c>
      <c r="P25" s="774"/>
      <c r="Q25" s="758" t="str">
        <f>IF(OR(注文フォーム!$F70=注文フォーム!$CO$6,注文フォーム!$F70=注文フォーム!$CO$7,注文フォーム!$F70=注文フォーム!$CO$8),注文フォーム!M70,"---")</f>
        <v>---</v>
      </c>
      <c r="R25" s="758"/>
      <c r="T25" s="124" t="s">
        <v>187</v>
      </c>
      <c r="U25" s="124" t="s">
        <v>188</v>
      </c>
      <c r="V25" s="124" t="s">
        <v>131</v>
      </c>
      <c r="Z25" s="122"/>
      <c r="AA25" s="123"/>
      <c r="AB25" s="123"/>
      <c r="AC25" s="112"/>
    </row>
    <row r="26" spans="2:30" ht="16.5" customHeight="1">
      <c r="B26" s="182">
        <v>3</v>
      </c>
      <c r="C26" s="770" t="str">
        <f>読込み用2!C13</f>
        <v/>
      </c>
      <c r="D26" s="771"/>
      <c r="E26" s="771"/>
      <c r="F26" s="771"/>
      <c r="G26" s="772"/>
      <c r="H26" s="772"/>
      <c r="I26" s="773"/>
      <c r="J26" s="759" t="str">
        <f>読込み用2!D13</f>
        <v/>
      </c>
      <c r="K26" s="760"/>
      <c r="L26" s="760"/>
      <c r="M26" s="760"/>
      <c r="N26" s="760"/>
      <c r="O26" s="774">
        <f>注文フォーム!E71</f>
        <v>0</v>
      </c>
      <c r="P26" s="774"/>
      <c r="Q26" s="758" t="str">
        <f>IF(OR(注文フォーム!$F71=注文フォーム!$CO$6,注文フォーム!$F71=注文フォーム!$CO$7,注文フォーム!$F71=注文フォーム!$CO$8),注文フォーム!M71,"---")</f>
        <v>---</v>
      </c>
      <c r="R26" s="758"/>
      <c r="T26" s="98" t="s">
        <v>151</v>
      </c>
      <c r="U26" s="116" t="s">
        <v>189</v>
      </c>
      <c r="V26" s="116" t="s">
        <v>158</v>
      </c>
      <c r="Z26" s="122"/>
      <c r="AA26" s="123"/>
      <c r="AB26" s="123"/>
      <c r="AC26" s="112"/>
    </row>
    <row r="27" spans="2:30" ht="16.5" customHeight="1">
      <c r="B27" s="182">
        <v>4</v>
      </c>
      <c r="C27" s="770" t="str">
        <f>読込み用2!C14</f>
        <v/>
      </c>
      <c r="D27" s="771"/>
      <c r="E27" s="771"/>
      <c r="F27" s="771"/>
      <c r="G27" s="772"/>
      <c r="H27" s="772"/>
      <c r="I27" s="773"/>
      <c r="J27" s="759" t="str">
        <f>読込み用2!D14</f>
        <v/>
      </c>
      <c r="K27" s="760"/>
      <c r="L27" s="760"/>
      <c r="M27" s="760"/>
      <c r="N27" s="760"/>
      <c r="O27" s="774">
        <f>注文フォーム!E72</f>
        <v>0</v>
      </c>
      <c r="P27" s="774"/>
      <c r="Q27" s="758" t="str">
        <f>IF(OR(注文フォーム!$F72=注文フォーム!$CO$6,注文フォーム!$F72=注文フォーム!$CO$7,注文フォーム!$F72=注文フォーム!$CO$8),注文フォーム!M72,"---")</f>
        <v>---</v>
      </c>
      <c r="R27" s="758"/>
      <c r="T27" s="102" t="s">
        <v>156</v>
      </c>
      <c r="U27" s="102" t="s">
        <v>177</v>
      </c>
      <c r="V27" s="102" t="s">
        <v>159</v>
      </c>
      <c r="Z27" s="122"/>
      <c r="AA27" s="123"/>
      <c r="AB27" s="123"/>
      <c r="AC27" s="112"/>
    </row>
    <row r="28" spans="2:30" ht="16.5" customHeight="1">
      <c r="B28" s="182">
        <v>5</v>
      </c>
      <c r="C28" s="770" t="str">
        <f>読込み用2!C15</f>
        <v/>
      </c>
      <c r="D28" s="771"/>
      <c r="E28" s="771"/>
      <c r="F28" s="771"/>
      <c r="G28" s="772"/>
      <c r="H28" s="772"/>
      <c r="I28" s="773"/>
      <c r="J28" s="759" t="str">
        <f>読込み用2!D15</f>
        <v/>
      </c>
      <c r="K28" s="760"/>
      <c r="L28" s="760"/>
      <c r="M28" s="760"/>
      <c r="N28" s="760"/>
      <c r="O28" s="774">
        <f>注文フォーム!E73</f>
        <v>0</v>
      </c>
      <c r="P28" s="774"/>
      <c r="Q28" s="758" t="str">
        <f>IF(OR(注文フォーム!$F73=注文フォーム!$CO$6,注文フォーム!$F73=注文フォーム!$CO$7,注文フォーム!$F73=注文フォーム!$CO$8),注文フォーム!M73,"---")</f>
        <v>---</v>
      </c>
      <c r="R28" s="758"/>
      <c r="T28" s="102" t="s">
        <v>157</v>
      </c>
      <c r="U28" s="102"/>
      <c r="V28" s="99" t="s">
        <v>160</v>
      </c>
      <c r="Z28" s="122"/>
      <c r="AA28" s="123"/>
      <c r="AB28" s="123"/>
      <c r="AC28" s="112"/>
    </row>
    <row r="29" spans="2:30" ht="16.5" customHeight="1">
      <c r="B29" s="182">
        <v>6</v>
      </c>
      <c r="C29" s="770" t="str">
        <f>読込み用2!C16</f>
        <v/>
      </c>
      <c r="D29" s="771"/>
      <c r="E29" s="771"/>
      <c r="F29" s="771"/>
      <c r="G29" s="772"/>
      <c r="H29" s="772"/>
      <c r="I29" s="773"/>
      <c r="J29" s="759" t="str">
        <f>読込み用2!D16</f>
        <v/>
      </c>
      <c r="K29" s="760"/>
      <c r="L29" s="760"/>
      <c r="M29" s="760"/>
      <c r="N29" s="760"/>
      <c r="O29" s="774">
        <f>注文フォーム!E74</f>
        <v>0</v>
      </c>
      <c r="P29" s="774"/>
      <c r="Q29" s="758" t="str">
        <f>IF(OR(注文フォーム!$F74=注文フォーム!$CO$6,注文フォーム!$F74=注文フォーム!$CO$7,注文フォーム!$F74=注文フォーム!$CO$8),注文フォーム!M74,"---")</f>
        <v>---</v>
      </c>
      <c r="R29" s="758"/>
      <c r="T29" s="102" t="s">
        <v>152</v>
      </c>
      <c r="U29" s="102"/>
      <c r="V29" s="102" t="s">
        <v>161</v>
      </c>
      <c r="Z29" s="122"/>
      <c r="AA29" s="123"/>
      <c r="AB29" s="123"/>
      <c r="AC29" s="112"/>
    </row>
    <row r="30" spans="2:30" ht="20.45" customHeight="1">
      <c r="B30" s="125" t="s">
        <v>42</v>
      </c>
      <c r="K30" s="126" t="s">
        <v>49</v>
      </c>
      <c r="O30" s="793"/>
      <c r="P30" s="793"/>
      <c r="Q30" s="793"/>
      <c r="R30" s="793"/>
      <c r="T30" s="102" t="s">
        <v>153</v>
      </c>
      <c r="U30" s="102"/>
      <c r="V30" s="102" t="s">
        <v>162</v>
      </c>
      <c r="Z30" s="122"/>
      <c r="AC30" s="112"/>
    </row>
    <row r="31" spans="2:30" ht="15" customHeight="1">
      <c r="B31" s="761" t="str">
        <f>注文フォーム!F27</f>
        <v>　〒236-0003    横浜市金沢区幸浦2-1-13</v>
      </c>
      <c r="C31" s="762"/>
      <c r="D31" s="762"/>
      <c r="E31" s="762"/>
      <c r="F31" s="762"/>
      <c r="G31" s="762"/>
      <c r="H31" s="762"/>
      <c r="I31" s="763"/>
      <c r="J31" s="108"/>
      <c r="K31" s="784" t="s">
        <v>71</v>
      </c>
      <c r="L31" s="785"/>
      <c r="M31" s="785"/>
      <c r="N31" s="785"/>
      <c r="O31" s="785"/>
      <c r="P31" s="785"/>
      <c r="Q31" s="785"/>
      <c r="R31" s="786"/>
      <c r="T31" s="102" t="s">
        <v>154</v>
      </c>
      <c r="U31" s="102"/>
      <c r="V31" s="102" t="s">
        <v>163</v>
      </c>
    </row>
    <row r="32" spans="2:30" ht="15" customHeight="1">
      <c r="B32" s="764" t="str">
        <f>注文フォーム!F28</f>
        <v xml:space="preserve"> 　　　ユーロフィン日本環境(株)  環境ラボ</v>
      </c>
      <c r="C32" s="765"/>
      <c r="D32" s="765"/>
      <c r="E32" s="765"/>
      <c r="F32" s="765"/>
      <c r="G32" s="765"/>
      <c r="H32" s="765"/>
      <c r="I32" s="766"/>
      <c r="J32" s="127"/>
      <c r="K32" s="775" t="str">
        <f>注文フォーム!G23</f>
        <v>ASM  太陽テクノリサーチ</v>
      </c>
      <c r="L32" s="776"/>
      <c r="M32" s="776"/>
      <c r="N32" s="776"/>
      <c r="O32" s="776"/>
      <c r="P32" s="776"/>
      <c r="Q32" s="776"/>
      <c r="R32" s="777"/>
      <c r="T32" s="102" t="s">
        <v>155</v>
      </c>
      <c r="U32" s="102"/>
      <c r="V32" s="102" t="s">
        <v>164</v>
      </c>
    </row>
    <row r="33" spans="1:28" ht="15" customHeight="1">
      <c r="B33" s="767" t="str">
        <f>注文フォーム!F29</f>
        <v xml:space="preserve">               太陽テクノリサーチ　受付係　行き </v>
      </c>
      <c r="C33" s="768"/>
      <c r="D33" s="768"/>
      <c r="E33" s="768"/>
      <c r="F33" s="768"/>
      <c r="G33" s="768"/>
      <c r="H33" s="768"/>
      <c r="I33" s="769"/>
      <c r="J33" s="128"/>
      <c r="K33" s="787" t="str">
        <f>注文フォーム!G24</f>
        <v>045-780-3851</v>
      </c>
      <c r="L33" s="788"/>
      <c r="M33" s="788"/>
      <c r="N33" s="788"/>
      <c r="O33" s="788"/>
      <c r="P33" s="788"/>
      <c r="Q33" s="788"/>
      <c r="R33" s="789"/>
      <c r="T33" s="102" t="s">
        <v>177</v>
      </c>
      <c r="U33" s="102"/>
      <c r="V33" s="102" t="s">
        <v>165</v>
      </c>
    </row>
    <row r="34" spans="1:28" ht="15" customHeight="1" thickBot="1">
      <c r="B34" s="781" t="str">
        <f>注文フォーム!F30</f>
        <v xml:space="preserve">    Tel:045-780-3851</v>
      </c>
      <c r="C34" s="782"/>
      <c r="D34" s="782"/>
      <c r="E34" s="782"/>
      <c r="F34" s="782"/>
      <c r="G34" s="782"/>
      <c r="H34" s="782"/>
      <c r="I34" s="783"/>
      <c r="J34" s="128"/>
      <c r="K34" s="790" t="str">
        <f>注文フォーム!G25</f>
        <v>info@taiyo.vc</v>
      </c>
      <c r="L34" s="791"/>
      <c r="M34" s="791"/>
      <c r="N34" s="791"/>
      <c r="O34" s="791"/>
      <c r="P34" s="791"/>
      <c r="Q34" s="791"/>
      <c r="R34" s="792"/>
      <c r="S34" s="87"/>
      <c r="T34" s="110"/>
      <c r="U34" s="110"/>
      <c r="V34" s="110" t="s">
        <v>177</v>
      </c>
    </row>
    <row r="35" spans="1:28" ht="21.75" thickBot="1">
      <c r="A35" s="780" t="s">
        <v>217</v>
      </c>
      <c r="B35" s="780"/>
      <c r="C35" s="780"/>
      <c r="D35" s="780"/>
      <c r="E35" s="780"/>
      <c r="F35" s="780"/>
      <c r="G35" s="780"/>
      <c r="H35" s="780"/>
      <c r="I35" s="780"/>
      <c r="J35" s="780"/>
      <c r="K35" s="87"/>
      <c r="L35" s="87"/>
      <c r="M35" s="87"/>
      <c r="N35" s="87"/>
      <c r="O35" s="87"/>
      <c r="P35" s="87"/>
      <c r="Q35" s="87"/>
      <c r="R35" s="129"/>
      <c r="T35" s="88" t="s">
        <v>179</v>
      </c>
      <c r="AA35" s="130"/>
      <c r="AB35" s="131"/>
    </row>
    <row r="36" spans="1:28" ht="19.5" thickBot="1">
      <c r="B36" s="91" t="s">
        <v>75</v>
      </c>
      <c r="C36" s="93"/>
      <c r="D36" s="93"/>
      <c r="E36" s="93"/>
      <c r="F36" s="93"/>
      <c r="G36" s="93"/>
      <c r="H36" s="93"/>
      <c r="I36" s="93"/>
      <c r="J36" s="93"/>
      <c r="K36" s="93"/>
      <c r="T36" s="132" t="s">
        <v>190</v>
      </c>
      <c r="U36" s="132" t="s">
        <v>192</v>
      </c>
      <c r="V36" s="132" t="s">
        <v>193</v>
      </c>
      <c r="W36" s="132" t="s">
        <v>194</v>
      </c>
      <c r="X36" s="132" t="s">
        <v>191</v>
      </c>
    </row>
    <row r="37" spans="1:28" ht="17.100000000000001" customHeight="1">
      <c r="B37" s="706" t="s">
        <v>44</v>
      </c>
      <c r="C37" s="752" t="s">
        <v>72</v>
      </c>
      <c r="D37" s="753"/>
      <c r="E37" s="753"/>
      <c r="F37" s="753"/>
      <c r="G37" s="753"/>
      <c r="H37" s="753"/>
      <c r="I37" s="754"/>
      <c r="J37" s="734" t="s">
        <v>74</v>
      </c>
      <c r="K37" s="733"/>
      <c r="L37" s="733"/>
      <c r="M37" s="733"/>
      <c r="N37" s="733"/>
      <c r="O37" s="735" t="s">
        <v>17</v>
      </c>
      <c r="P37" s="736"/>
      <c r="Q37" s="735" t="s">
        <v>353</v>
      </c>
      <c r="R37" s="734"/>
      <c r="T37" s="116" t="s">
        <v>132</v>
      </c>
      <c r="U37" s="116" t="s">
        <v>168</v>
      </c>
      <c r="V37" s="116" t="s">
        <v>168</v>
      </c>
      <c r="W37" s="116" t="s">
        <v>168</v>
      </c>
      <c r="X37" s="116" t="s">
        <v>168</v>
      </c>
    </row>
    <row r="38" spans="1:28" ht="29.1" customHeight="1">
      <c r="B38" s="707"/>
      <c r="C38" s="755"/>
      <c r="D38" s="756"/>
      <c r="E38" s="756"/>
      <c r="F38" s="756"/>
      <c r="G38" s="756"/>
      <c r="H38" s="756"/>
      <c r="I38" s="757"/>
      <c r="J38" s="734"/>
      <c r="K38" s="733"/>
      <c r="L38" s="733"/>
      <c r="M38" s="733"/>
      <c r="N38" s="733"/>
      <c r="O38" s="736" t="s">
        <v>43</v>
      </c>
      <c r="P38" s="734"/>
      <c r="Q38" s="735" t="s">
        <v>354</v>
      </c>
      <c r="R38" s="734"/>
      <c r="T38" s="102" t="s">
        <v>133</v>
      </c>
      <c r="U38" s="102"/>
      <c r="V38" s="102"/>
      <c r="W38" s="102"/>
      <c r="X38" s="102"/>
      <c r="AA38" s="123"/>
      <c r="AB38" s="123"/>
    </row>
    <row r="39" spans="1:28" ht="29.1" customHeight="1" thickBot="1">
      <c r="B39" s="182">
        <v>7</v>
      </c>
      <c r="C39" s="770" t="str">
        <f>読込み用2!C17</f>
        <v/>
      </c>
      <c r="D39" s="771"/>
      <c r="E39" s="771"/>
      <c r="F39" s="771"/>
      <c r="G39" s="772"/>
      <c r="H39" s="772"/>
      <c r="I39" s="773"/>
      <c r="J39" s="759" t="str">
        <f>読込み用2!D17</f>
        <v/>
      </c>
      <c r="K39" s="760"/>
      <c r="L39" s="760"/>
      <c r="M39" s="760"/>
      <c r="N39" s="760"/>
      <c r="O39" s="778">
        <f>注文フォーム!E75</f>
        <v>0</v>
      </c>
      <c r="P39" s="779"/>
      <c r="Q39" s="758" t="str">
        <f>IF(OR(注文フォーム!$F75=注文フォーム!$CO$6,注文フォーム!$F75=注文フォーム!$CO$7,注文フォーム!$F75=注文フォーム!$CO$8),注文フォーム!M75,"---")</f>
        <v>---</v>
      </c>
      <c r="R39" s="758"/>
      <c r="T39" s="110" t="s">
        <v>177</v>
      </c>
      <c r="U39" s="110"/>
      <c r="V39" s="110"/>
      <c r="W39" s="110"/>
      <c r="X39" s="110"/>
      <c r="AA39" s="123"/>
      <c r="AB39" s="123"/>
    </row>
    <row r="40" spans="1:28" ht="29.1" customHeight="1" thickBot="1">
      <c r="B40" s="182">
        <v>8</v>
      </c>
      <c r="C40" s="770" t="str">
        <f>読込み用2!C18</f>
        <v/>
      </c>
      <c r="D40" s="771"/>
      <c r="E40" s="771"/>
      <c r="F40" s="771"/>
      <c r="G40" s="772"/>
      <c r="H40" s="772"/>
      <c r="I40" s="773"/>
      <c r="J40" s="759" t="str">
        <f>読込み用2!D18</f>
        <v/>
      </c>
      <c r="K40" s="760"/>
      <c r="L40" s="760"/>
      <c r="M40" s="760"/>
      <c r="N40" s="760"/>
      <c r="O40" s="774">
        <f>注文フォーム!E76</f>
        <v>0</v>
      </c>
      <c r="P40" s="774"/>
      <c r="Q40" s="758" t="str">
        <f>IF(OR(注文フォーム!$F76=注文フォーム!$CO$6,注文フォーム!$F76=注文フォーム!$CO$7,注文フォーム!$F76=注文フォーム!$CO$8),注文フォーム!M76,"---")</f>
        <v>---</v>
      </c>
      <c r="R40" s="758"/>
      <c r="T40" s="88" t="s">
        <v>180</v>
      </c>
      <c r="AA40" s="123"/>
      <c r="AB40" s="123"/>
    </row>
    <row r="41" spans="1:28" ht="29.1" customHeight="1" thickBot="1">
      <c r="B41" s="182">
        <v>9</v>
      </c>
      <c r="C41" s="770" t="str">
        <f>読込み用2!C19</f>
        <v/>
      </c>
      <c r="D41" s="771"/>
      <c r="E41" s="771"/>
      <c r="F41" s="771"/>
      <c r="G41" s="772"/>
      <c r="H41" s="772"/>
      <c r="I41" s="773"/>
      <c r="J41" s="759" t="str">
        <f>読込み用2!D19</f>
        <v/>
      </c>
      <c r="K41" s="760"/>
      <c r="L41" s="760"/>
      <c r="M41" s="760"/>
      <c r="N41" s="760"/>
      <c r="O41" s="774">
        <f>注文フォーム!E77</f>
        <v>0</v>
      </c>
      <c r="P41" s="774"/>
      <c r="Q41" s="758" t="str">
        <f>IF(OR(注文フォーム!$F77=注文フォーム!$CO$6,注文フォーム!$F77=注文フォーム!$CO$7,注文フォーム!$F77=注文フォーム!$CO$8),注文フォーム!M77,"---")</f>
        <v>---</v>
      </c>
      <c r="R41" s="758"/>
      <c r="T41" s="133" t="s">
        <v>184</v>
      </c>
      <c r="U41" s="134" t="s">
        <v>146</v>
      </c>
      <c r="V41" s="134" t="s">
        <v>149</v>
      </c>
      <c r="AA41" s="123"/>
      <c r="AB41" s="123"/>
    </row>
    <row r="42" spans="1:28" ht="29.1" customHeight="1">
      <c r="B42" s="182">
        <v>10</v>
      </c>
      <c r="C42" s="770" t="str">
        <f>読込み用2!C20</f>
        <v/>
      </c>
      <c r="D42" s="771"/>
      <c r="E42" s="771"/>
      <c r="F42" s="771"/>
      <c r="G42" s="772"/>
      <c r="H42" s="772"/>
      <c r="I42" s="773"/>
      <c r="J42" s="759" t="str">
        <f>読込み用2!D20</f>
        <v/>
      </c>
      <c r="K42" s="760"/>
      <c r="L42" s="760"/>
      <c r="M42" s="760"/>
      <c r="N42" s="760"/>
      <c r="O42" s="774">
        <f>注文フォーム!E78</f>
        <v>0</v>
      </c>
      <c r="P42" s="774"/>
      <c r="Q42" s="758" t="str">
        <f>IF(OR(注文フォーム!$F78=注文フォーム!$CO$6,注文フォーム!$F78=注文フォーム!$CO$7,注文フォーム!$F78=注文フォーム!$CO$8),注文フォーム!M78,"---")</f>
        <v>---</v>
      </c>
      <c r="R42" s="758"/>
      <c r="T42" s="135" t="s">
        <v>136</v>
      </c>
      <c r="U42" s="116" t="s">
        <v>147</v>
      </c>
      <c r="V42" s="116" t="s">
        <v>150</v>
      </c>
      <c r="AA42" s="123"/>
      <c r="AB42" s="123"/>
    </row>
    <row r="43" spans="1:28" ht="29.1" customHeight="1">
      <c r="B43" s="182">
        <v>11</v>
      </c>
      <c r="C43" s="770" t="str">
        <f>読込み用2!C21</f>
        <v/>
      </c>
      <c r="D43" s="771"/>
      <c r="E43" s="771"/>
      <c r="F43" s="771"/>
      <c r="G43" s="772"/>
      <c r="H43" s="772"/>
      <c r="I43" s="773"/>
      <c r="J43" s="759" t="str">
        <f>読込み用2!D21</f>
        <v/>
      </c>
      <c r="K43" s="760"/>
      <c r="L43" s="760"/>
      <c r="M43" s="760"/>
      <c r="N43" s="760"/>
      <c r="O43" s="774">
        <f>注文フォーム!E79</f>
        <v>0</v>
      </c>
      <c r="P43" s="774"/>
      <c r="Q43" s="758" t="str">
        <f>IF(OR(注文フォーム!$F79=注文フォーム!$CO$6,注文フォーム!$F79=注文フォーム!$CO$7,注文フォーム!$F79=注文フォーム!$CO$8),注文フォーム!M79,"---")</f>
        <v>---</v>
      </c>
      <c r="R43" s="758"/>
      <c r="T43" s="102" t="s">
        <v>137</v>
      </c>
      <c r="U43" s="102" t="s">
        <v>148</v>
      </c>
      <c r="V43" s="102"/>
      <c r="AA43" s="123"/>
      <c r="AB43" s="123"/>
    </row>
    <row r="44" spans="1:28" ht="29.1" customHeight="1">
      <c r="B44" s="182">
        <v>12</v>
      </c>
      <c r="C44" s="770" t="str">
        <f>読込み用2!C22</f>
        <v/>
      </c>
      <c r="D44" s="771"/>
      <c r="E44" s="771"/>
      <c r="F44" s="771"/>
      <c r="G44" s="772"/>
      <c r="H44" s="772"/>
      <c r="I44" s="773"/>
      <c r="J44" s="759" t="str">
        <f>読込み用2!D22</f>
        <v/>
      </c>
      <c r="K44" s="760"/>
      <c r="L44" s="760"/>
      <c r="M44" s="760"/>
      <c r="N44" s="760"/>
      <c r="O44" s="774">
        <f>注文フォーム!E80</f>
        <v>0</v>
      </c>
      <c r="P44" s="774"/>
      <c r="Q44" s="758" t="str">
        <f>IF(OR(注文フォーム!$F80=注文フォーム!$CO$6,注文フォーム!$F80=注文フォーム!$CO$7,注文フォーム!$F80=注文フォーム!$CO$8),注文フォーム!M80,"---")</f>
        <v>---</v>
      </c>
      <c r="R44" s="758"/>
      <c r="T44" s="102" t="s">
        <v>138</v>
      </c>
      <c r="U44" s="102" t="s">
        <v>185</v>
      </c>
      <c r="V44" s="102"/>
      <c r="AA44" s="123"/>
      <c r="AB44" s="123"/>
    </row>
    <row r="45" spans="1:28" ht="29.1" customHeight="1">
      <c r="B45" s="182">
        <v>13</v>
      </c>
      <c r="C45" s="770" t="str">
        <f>読込み用2!C23</f>
        <v/>
      </c>
      <c r="D45" s="771"/>
      <c r="E45" s="771"/>
      <c r="F45" s="771"/>
      <c r="G45" s="772"/>
      <c r="H45" s="772"/>
      <c r="I45" s="773"/>
      <c r="J45" s="759" t="str">
        <f>読込み用2!D23</f>
        <v/>
      </c>
      <c r="K45" s="760"/>
      <c r="L45" s="760"/>
      <c r="M45" s="760"/>
      <c r="N45" s="760"/>
      <c r="O45" s="774">
        <f>注文フォーム!E81</f>
        <v>0</v>
      </c>
      <c r="P45" s="774"/>
      <c r="Q45" s="758" t="str">
        <f>IF(OR(注文フォーム!$F81=注文フォーム!$CO$6,注文フォーム!$F81=注文フォーム!$CO$7,注文フォーム!$F81=注文フォーム!$CO$8),注文フォーム!M81,"---")</f>
        <v>---</v>
      </c>
      <c r="R45" s="758"/>
      <c r="T45" s="102" t="s">
        <v>139</v>
      </c>
      <c r="U45" s="102" t="s">
        <v>177</v>
      </c>
      <c r="V45" s="102"/>
      <c r="AA45" s="123"/>
      <c r="AB45" s="123"/>
    </row>
    <row r="46" spans="1:28" ht="29.1" customHeight="1">
      <c r="B46" s="182">
        <v>14</v>
      </c>
      <c r="C46" s="770" t="str">
        <f>読込み用2!C24</f>
        <v/>
      </c>
      <c r="D46" s="771"/>
      <c r="E46" s="771"/>
      <c r="F46" s="771"/>
      <c r="G46" s="772"/>
      <c r="H46" s="772"/>
      <c r="I46" s="773"/>
      <c r="J46" s="759" t="str">
        <f>読込み用2!D24</f>
        <v/>
      </c>
      <c r="K46" s="760"/>
      <c r="L46" s="760"/>
      <c r="M46" s="760"/>
      <c r="N46" s="760"/>
      <c r="O46" s="774">
        <f>注文フォーム!E82</f>
        <v>0</v>
      </c>
      <c r="P46" s="774"/>
      <c r="Q46" s="758" t="str">
        <f>IF(OR(注文フォーム!$F82=注文フォーム!$CO$6,注文フォーム!$F82=注文フォーム!$CO$7,注文フォーム!$F82=注文フォーム!$CO$8),注文フォーム!M82,"---")</f>
        <v>---</v>
      </c>
      <c r="R46" s="758"/>
      <c r="T46" s="102" t="s">
        <v>140</v>
      </c>
      <c r="U46" s="102"/>
      <c r="V46" s="102"/>
      <c r="AA46" s="123"/>
      <c r="AB46" s="123"/>
    </row>
    <row r="47" spans="1:28" ht="29.1" customHeight="1">
      <c r="B47" s="182">
        <v>15</v>
      </c>
      <c r="C47" s="770" t="str">
        <f>読込み用2!C25</f>
        <v/>
      </c>
      <c r="D47" s="771"/>
      <c r="E47" s="771"/>
      <c r="F47" s="771"/>
      <c r="G47" s="772"/>
      <c r="H47" s="772"/>
      <c r="I47" s="773"/>
      <c r="J47" s="759" t="str">
        <f>読込み用2!D25</f>
        <v/>
      </c>
      <c r="K47" s="760"/>
      <c r="L47" s="760"/>
      <c r="M47" s="760"/>
      <c r="N47" s="760"/>
      <c r="O47" s="774">
        <f>注文フォーム!E83</f>
        <v>0</v>
      </c>
      <c r="P47" s="774"/>
      <c r="Q47" s="758" t="str">
        <f>IF(OR(注文フォーム!$F83=注文フォーム!$CO$6,注文フォーム!$F83=注文フォーム!$CO$7,注文フォーム!$F83=注文フォーム!$CO$8),注文フォーム!M83,"---")</f>
        <v>---</v>
      </c>
      <c r="R47" s="758"/>
      <c r="T47" s="102" t="s">
        <v>141</v>
      </c>
      <c r="U47" s="102"/>
      <c r="V47" s="102"/>
      <c r="AA47" s="123"/>
      <c r="AB47" s="123"/>
    </row>
    <row r="48" spans="1:28" ht="29.1" customHeight="1">
      <c r="B48" s="182">
        <v>16</v>
      </c>
      <c r="C48" s="770" t="str">
        <f>読込み用2!C26</f>
        <v/>
      </c>
      <c r="D48" s="771"/>
      <c r="E48" s="771"/>
      <c r="F48" s="771"/>
      <c r="G48" s="772"/>
      <c r="H48" s="772"/>
      <c r="I48" s="773"/>
      <c r="J48" s="759" t="str">
        <f>読込み用2!D26</f>
        <v/>
      </c>
      <c r="K48" s="760"/>
      <c r="L48" s="760"/>
      <c r="M48" s="760"/>
      <c r="N48" s="760"/>
      <c r="O48" s="774">
        <f>注文フォーム!E84</f>
        <v>0</v>
      </c>
      <c r="P48" s="774"/>
      <c r="Q48" s="758" t="str">
        <f>IF(OR(注文フォーム!$F84=注文フォーム!$CO$6,注文フォーム!$F84=注文フォーム!$CO$7,注文フォーム!$F84=注文フォーム!$CO$8),注文フォーム!M84,"---")</f>
        <v>---</v>
      </c>
      <c r="R48" s="758"/>
      <c r="T48" s="102" t="s">
        <v>142</v>
      </c>
      <c r="U48" s="102"/>
      <c r="V48" s="102"/>
      <c r="AA48" s="123"/>
      <c r="AB48" s="123"/>
    </row>
    <row r="49" spans="2:29" ht="29.1" customHeight="1">
      <c r="B49" s="182">
        <v>17</v>
      </c>
      <c r="C49" s="770" t="str">
        <f>読込み用2!C27</f>
        <v/>
      </c>
      <c r="D49" s="771"/>
      <c r="E49" s="771"/>
      <c r="F49" s="771"/>
      <c r="G49" s="772"/>
      <c r="H49" s="772"/>
      <c r="I49" s="773"/>
      <c r="J49" s="759" t="str">
        <f>読込み用2!D27</f>
        <v/>
      </c>
      <c r="K49" s="760"/>
      <c r="L49" s="760"/>
      <c r="M49" s="760"/>
      <c r="N49" s="760"/>
      <c r="O49" s="774">
        <f>注文フォーム!E85</f>
        <v>0</v>
      </c>
      <c r="P49" s="774"/>
      <c r="Q49" s="758" t="str">
        <f>IF(OR(注文フォーム!$F85=注文フォーム!$CO$6,注文フォーム!$F85=注文フォーム!$CO$7,注文フォーム!$F85=注文フォーム!$CO$8),注文フォーム!M85,"---")</f>
        <v>---</v>
      </c>
      <c r="R49" s="758"/>
      <c r="T49" s="102" t="s">
        <v>143</v>
      </c>
      <c r="U49" s="102"/>
      <c r="V49" s="102"/>
      <c r="AA49" s="123"/>
      <c r="AB49" s="123"/>
    </row>
    <row r="50" spans="2:29" ht="29.1" customHeight="1">
      <c r="B50" s="182">
        <v>18</v>
      </c>
      <c r="C50" s="770" t="str">
        <f>読込み用2!C28</f>
        <v/>
      </c>
      <c r="D50" s="771"/>
      <c r="E50" s="771"/>
      <c r="F50" s="771"/>
      <c r="G50" s="772"/>
      <c r="H50" s="772"/>
      <c r="I50" s="773"/>
      <c r="J50" s="759" t="str">
        <f>読込み用2!D28</f>
        <v/>
      </c>
      <c r="K50" s="760"/>
      <c r="L50" s="760"/>
      <c r="M50" s="760"/>
      <c r="N50" s="760"/>
      <c r="O50" s="774">
        <f>注文フォーム!E86</f>
        <v>0</v>
      </c>
      <c r="P50" s="774"/>
      <c r="Q50" s="758" t="str">
        <f>IF(OR(注文フォーム!$F86=注文フォーム!$CO$6,注文フォーム!$F86=注文フォーム!$CO$7,注文フォーム!$F86=注文フォーム!$CO$8),注文フォーム!M86,"---")</f>
        <v>---</v>
      </c>
      <c r="R50" s="758"/>
      <c r="T50" s="102" t="s">
        <v>144</v>
      </c>
      <c r="U50" s="102"/>
      <c r="V50" s="102"/>
      <c r="AA50" s="123"/>
      <c r="AB50" s="123"/>
    </row>
    <row r="51" spans="2:29" ht="29.1" customHeight="1">
      <c r="B51" s="182">
        <v>19</v>
      </c>
      <c r="C51" s="770" t="str">
        <f>読込み用2!C29</f>
        <v/>
      </c>
      <c r="D51" s="771"/>
      <c r="E51" s="771"/>
      <c r="F51" s="771"/>
      <c r="G51" s="772"/>
      <c r="H51" s="772"/>
      <c r="I51" s="773"/>
      <c r="J51" s="759" t="str">
        <f>読込み用2!D29</f>
        <v/>
      </c>
      <c r="K51" s="760"/>
      <c r="L51" s="760"/>
      <c r="M51" s="760"/>
      <c r="N51" s="760"/>
      <c r="O51" s="774">
        <f>注文フォーム!E87</f>
        <v>0</v>
      </c>
      <c r="P51" s="774"/>
      <c r="Q51" s="758" t="str">
        <f>IF(OR(注文フォーム!$F87=注文フォーム!$CO$6,注文フォーム!$F87=注文フォーム!$CO$7,注文フォーム!$F87=注文フォーム!$CO$8),注文フォーム!M87,"---")</f>
        <v>---</v>
      </c>
      <c r="R51" s="758"/>
      <c r="T51" s="102" t="s">
        <v>145</v>
      </c>
      <c r="U51" s="102"/>
      <c r="V51" s="102"/>
      <c r="AA51" s="123"/>
      <c r="AB51" s="123"/>
    </row>
    <row r="52" spans="2:29" ht="29.1" customHeight="1" thickBot="1">
      <c r="B52" s="182">
        <v>20</v>
      </c>
      <c r="C52" s="770" t="str">
        <f>読込み用2!C30</f>
        <v/>
      </c>
      <c r="D52" s="771"/>
      <c r="E52" s="771"/>
      <c r="F52" s="771"/>
      <c r="G52" s="772"/>
      <c r="H52" s="772"/>
      <c r="I52" s="773"/>
      <c r="J52" s="759" t="str">
        <f>読込み用2!D30</f>
        <v/>
      </c>
      <c r="K52" s="760"/>
      <c r="L52" s="760"/>
      <c r="M52" s="760"/>
      <c r="N52" s="760"/>
      <c r="O52" s="774">
        <f>注文フォーム!E88</f>
        <v>0</v>
      </c>
      <c r="P52" s="774"/>
      <c r="Q52" s="758" t="str">
        <f>IF(OR(注文フォーム!$F88=注文フォーム!$CO$6,注文フォーム!$F88=注文フォーム!$CO$7,注文フォーム!$F88=注文フォーム!$CO$8),注文フォーム!M88,"---")</f>
        <v>---</v>
      </c>
      <c r="R52" s="758"/>
      <c r="T52" s="110" t="s">
        <v>177</v>
      </c>
      <c r="U52" s="110"/>
      <c r="V52" s="110"/>
      <c r="AA52" s="123"/>
      <c r="AB52" s="123"/>
    </row>
    <row r="53" spans="2:29" ht="29.1" customHeight="1" thickBot="1">
      <c r="B53" s="182">
        <v>21</v>
      </c>
      <c r="C53" s="770" t="str">
        <f>読込み用2!C31</f>
        <v/>
      </c>
      <c r="D53" s="771"/>
      <c r="E53" s="771"/>
      <c r="F53" s="771"/>
      <c r="G53" s="772"/>
      <c r="H53" s="772"/>
      <c r="I53" s="773"/>
      <c r="J53" s="759" t="str">
        <f>読込み用2!D31</f>
        <v/>
      </c>
      <c r="K53" s="760"/>
      <c r="L53" s="760"/>
      <c r="M53" s="760"/>
      <c r="N53" s="760"/>
      <c r="O53" s="774">
        <f>注文フォーム!E89</f>
        <v>0</v>
      </c>
      <c r="P53" s="774"/>
      <c r="Q53" s="758" t="str">
        <f>IF(OR(注文フォーム!$F89=注文フォーム!$CO$6,注文フォーム!$F89=注文フォーム!$CO$7,注文フォーム!$F89=注文フォーム!$CO$8),注文フォーム!M89,"---")</f>
        <v>---</v>
      </c>
      <c r="R53" s="758"/>
      <c r="T53" s="88" t="s">
        <v>181</v>
      </c>
      <c r="AA53" s="123"/>
      <c r="AB53" s="123"/>
    </row>
    <row r="54" spans="2:29" ht="29.1" customHeight="1" thickBot="1">
      <c r="B54" s="182">
        <v>22</v>
      </c>
      <c r="C54" s="770" t="str">
        <f>読込み用2!C32</f>
        <v/>
      </c>
      <c r="D54" s="771"/>
      <c r="E54" s="771"/>
      <c r="F54" s="771"/>
      <c r="G54" s="772"/>
      <c r="H54" s="772"/>
      <c r="I54" s="773"/>
      <c r="J54" s="759" t="str">
        <f>読込み用2!D32</f>
        <v/>
      </c>
      <c r="K54" s="760"/>
      <c r="L54" s="760"/>
      <c r="M54" s="760"/>
      <c r="N54" s="760"/>
      <c r="O54" s="774">
        <f>注文フォーム!E90</f>
        <v>0</v>
      </c>
      <c r="P54" s="774"/>
      <c r="Q54" s="758" t="str">
        <f>IF(OR(注文フォーム!$F90=注文フォーム!$CO$6,注文フォーム!$F90=注文フォーム!$CO$7,注文フォーム!$F90=注文フォーム!$CO$8),注文フォーム!M90,"---")</f>
        <v>---</v>
      </c>
      <c r="R54" s="758"/>
      <c r="T54" s="136" t="s">
        <v>134</v>
      </c>
      <c r="U54" s="136" t="s">
        <v>182</v>
      </c>
      <c r="V54" s="136" t="s">
        <v>171</v>
      </c>
      <c r="W54" s="136" t="s">
        <v>172</v>
      </c>
      <c r="X54" s="136" t="s">
        <v>173</v>
      </c>
      <c r="Y54" s="136" t="s">
        <v>174</v>
      </c>
      <c r="Z54" s="136" t="s">
        <v>281</v>
      </c>
      <c r="AA54" s="137" t="s">
        <v>282</v>
      </c>
      <c r="AB54" s="137" t="s">
        <v>166</v>
      </c>
      <c r="AC54" s="136" t="s">
        <v>183</v>
      </c>
    </row>
    <row r="55" spans="2:29" ht="29.1" customHeight="1">
      <c r="B55" s="182">
        <v>23</v>
      </c>
      <c r="C55" s="770" t="str">
        <f>読込み用2!C33</f>
        <v/>
      </c>
      <c r="D55" s="771"/>
      <c r="E55" s="771"/>
      <c r="F55" s="771"/>
      <c r="G55" s="772"/>
      <c r="H55" s="772"/>
      <c r="I55" s="773"/>
      <c r="J55" s="759" t="str">
        <f>読込み用2!D33</f>
        <v/>
      </c>
      <c r="K55" s="760"/>
      <c r="L55" s="760"/>
      <c r="M55" s="760"/>
      <c r="N55" s="760"/>
      <c r="O55" s="774">
        <f>注文フォーム!E91</f>
        <v>0</v>
      </c>
      <c r="P55" s="774"/>
      <c r="Q55" s="758" t="str">
        <f>IF(OR(注文フォーム!$F91=注文フォーム!$CO$6,注文フォーム!$F91=注文フォーム!$CO$7,注文フォーム!$F91=注文フォーム!$CO$8),注文フォーム!M91,"---")</f>
        <v>---</v>
      </c>
      <c r="R55" s="758"/>
      <c r="T55" s="116" t="s">
        <v>287</v>
      </c>
      <c r="U55" s="116" t="s">
        <v>287</v>
      </c>
      <c r="V55" s="116" t="s">
        <v>287</v>
      </c>
      <c r="W55" s="116" t="s">
        <v>285</v>
      </c>
      <c r="X55" s="116" t="s">
        <v>288</v>
      </c>
      <c r="Y55" s="116" t="s">
        <v>289</v>
      </c>
      <c r="Z55" s="116" t="s">
        <v>290</v>
      </c>
      <c r="AA55" s="138" t="s">
        <v>284</v>
      </c>
      <c r="AB55" s="139" t="s">
        <v>166</v>
      </c>
      <c r="AC55" s="116" t="s">
        <v>177</v>
      </c>
    </row>
    <row r="56" spans="2:29" ht="29.1" customHeight="1">
      <c r="B56" s="182">
        <v>24</v>
      </c>
      <c r="C56" s="770" t="str">
        <f>読込み用2!C34</f>
        <v/>
      </c>
      <c r="D56" s="771"/>
      <c r="E56" s="771"/>
      <c r="F56" s="771"/>
      <c r="G56" s="772"/>
      <c r="H56" s="772"/>
      <c r="I56" s="773"/>
      <c r="J56" s="759" t="str">
        <f>読込み用2!D34</f>
        <v/>
      </c>
      <c r="K56" s="760"/>
      <c r="L56" s="760"/>
      <c r="M56" s="760"/>
      <c r="N56" s="760"/>
      <c r="O56" s="774">
        <f>注文フォーム!E92</f>
        <v>0</v>
      </c>
      <c r="P56" s="774"/>
      <c r="Q56" s="758" t="str">
        <f>IF(OR(注文フォーム!$F92=注文フォーム!$CO$6,注文フォーム!$F92=注文フォーム!$CO$7,注文フォーム!$F92=注文フォーム!$CO$8),注文フォーム!M92,"---")</f>
        <v>---</v>
      </c>
      <c r="R56" s="758"/>
      <c r="T56" s="102"/>
      <c r="U56" s="102"/>
      <c r="V56" s="102"/>
      <c r="W56" s="102" t="s">
        <v>286</v>
      </c>
      <c r="X56" s="102" t="s">
        <v>280</v>
      </c>
      <c r="Y56" s="102" t="s">
        <v>280</v>
      </c>
      <c r="Z56" s="102"/>
      <c r="AA56" s="146" t="s">
        <v>283</v>
      </c>
      <c r="AB56" s="117"/>
      <c r="AC56" s="102"/>
    </row>
    <row r="57" spans="2:29" ht="29.1" customHeight="1" thickBot="1">
      <c r="B57" s="182">
        <v>25</v>
      </c>
      <c r="C57" s="770" t="str">
        <f>読込み用2!C35</f>
        <v/>
      </c>
      <c r="D57" s="771"/>
      <c r="E57" s="771"/>
      <c r="F57" s="771"/>
      <c r="G57" s="772"/>
      <c r="H57" s="772"/>
      <c r="I57" s="773"/>
      <c r="J57" s="759" t="str">
        <f>読込み用2!D35</f>
        <v/>
      </c>
      <c r="K57" s="760"/>
      <c r="L57" s="760"/>
      <c r="M57" s="760"/>
      <c r="N57" s="760"/>
      <c r="O57" s="774">
        <f>注文フォーム!E93</f>
        <v>0</v>
      </c>
      <c r="P57" s="774"/>
      <c r="Q57" s="758" t="str">
        <f>IF(OR(注文フォーム!$F93=注文フォーム!$CO$6,注文フォーム!$F93=注文フォーム!$CO$7,注文フォーム!$F93=注文フォーム!$CO$8),注文フォーム!M93,"---")</f>
        <v>---</v>
      </c>
      <c r="R57" s="758"/>
      <c r="T57" s="110"/>
      <c r="U57" s="110"/>
      <c r="V57" s="110"/>
      <c r="W57" s="110"/>
      <c r="X57" s="110"/>
      <c r="Y57" s="110"/>
      <c r="Z57" s="110"/>
      <c r="AA57" s="140" t="s">
        <v>175</v>
      </c>
      <c r="AB57" s="121"/>
      <c r="AC57" s="110"/>
    </row>
    <row r="58" spans="2:29" ht="29.1" customHeight="1" thickBot="1">
      <c r="B58" s="182">
        <v>26</v>
      </c>
      <c r="C58" s="770" t="str">
        <f>読込み用2!C36</f>
        <v/>
      </c>
      <c r="D58" s="771"/>
      <c r="E58" s="771"/>
      <c r="F58" s="771"/>
      <c r="G58" s="772"/>
      <c r="H58" s="772"/>
      <c r="I58" s="773"/>
      <c r="J58" s="759" t="str">
        <f>読込み用2!D36</f>
        <v/>
      </c>
      <c r="K58" s="760"/>
      <c r="L58" s="760"/>
      <c r="M58" s="760"/>
      <c r="N58" s="760"/>
      <c r="O58" s="774">
        <f>注文フォーム!E94</f>
        <v>0</v>
      </c>
      <c r="P58" s="774"/>
      <c r="Q58" s="758" t="str">
        <f>IF(OR(注文フォーム!$F94=注文フォーム!$CO$6,注文フォーム!$F94=注文フォーム!$CO$7,注文フォーム!$F94=注文フォーム!$CO$8),注文フォーム!M94,"---")</f>
        <v>---</v>
      </c>
      <c r="R58" s="758"/>
      <c r="U58" s="122"/>
      <c r="AA58" s="123"/>
      <c r="AB58" s="123"/>
    </row>
    <row r="59" spans="2:29" ht="29.1" customHeight="1" thickBot="1">
      <c r="B59" s="182">
        <v>27</v>
      </c>
      <c r="C59" s="770" t="str">
        <f>読込み用2!C37</f>
        <v/>
      </c>
      <c r="D59" s="771"/>
      <c r="E59" s="771"/>
      <c r="F59" s="771"/>
      <c r="G59" s="772"/>
      <c r="H59" s="772"/>
      <c r="I59" s="773"/>
      <c r="J59" s="759" t="str">
        <f>読込み用2!D37</f>
        <v/>
      </c>
      <c r="K59" s="760"/>
      <c r="L59" s="760"/>
      <c r="M59" s="760"/>
      <c r="N59" s="760"/>
      <c r="O59" s="774">
        <f>注文フォーム!E95</f>
        <v>0</v>
      </c>
      <c r="P59" s="774"/>
      <c r="Q59" s="758" t="str">
        <f>IF(OR(注文フォーム!$F95=注文フォーム!$CO$6,注文フォーム!$F95=注文フォーム!$CO$7,注文フォーム!$F95=注文フォーム!$CO$8),注文フォーム!M95,"---")</f>
        <v>---</v>
      </c>
      <c r="R59" s="758"/>
      <c r="T59" s="141" t="s">
        <v>135</v>
      </c>
      <c r="AA59" s="123"/>
      <c r="AB59" s="123"/>
    </row>
    <row r="60" spans="2:29" ht="29.1" customHeight="1">
      <c r="B60" s="182">
        <v>28</v>
      </c>
      <c r="C60" s="770" t="str">
        <f>読込み用2!C38</f>
        <v/>
      </c>
      <c r="D60" s="771"/>
      <c r="E60" s="771"/>
      <c r="F60" s="771"/>
      <c r="G60" s="772"/>
      <c r="H60" s="772"/>
      <c r="I60" s="773"/>
      <c r="J60" s="759" t="str">
        <f>読込み用2!D38</f>
        <v/>
      </c>
      <c r="K60" s="760"/>
      <c r="L60" s="760"/>
      <c r="M60" s="760"/>
      <c r="N60" s="760"/>
      <c r="O60" s="774">
        <f>注文フォーム!E96</f>
        <v>0</v>
      </c>
      <c r="P60" s="774"/>
      <c r="Q60" s="758" t="str">
        <f>IF(OR(注文フォーム!$F96=注文フォーム!$CO$6,注文フォーム!$F96=注文フォーム!$CO$7,注文フォーム!$F96=注文フォーム!$CO$8),注文フォーム!M96,"---")</f>
        <v>---</v>
      </c>
      <c r="R60" s="758"/>
      <c r="T60" s="142" t="s">
        <v>167</v>
      </c>
      <c r="AA60" s="123"/>
      <c r="AB60" s="123"/>
    </row>
    <row r="61" spans="2:29" ht="29.1" customHeight="1" thickBot="1">
      <c r="B61" s="182">
        <v>29</v>
      </c>
      <c r="C61" s="770" t="str">
        <f>読込み用2!C39</f>
        <v/>
      </c>
      <c r="D61" s="771"/>
      <c r="E61" s="771"/>
      <c r="F61" s="771"/>
      <c r="G61" s="772"/>
      <c r="H61" s="772"/>
      <c r="I61" s="773"/>
      <c r="J61" s="759" t="str">
        <f>読込み用2!D39</f>
        <v/>
      </c>
      <c r="K61" s="760"/>
      <c r="L61" s="760"/>
      <c r="M61" s="760"/>
      <c r="N61" s="760"/>
      <c r="O61" s="774">
        <f>注文フォーム!E97</f>
        <v>0</v>
      </c>
      <c r="P61" s="774"/>
      <c r="Q61" s="758" t="str">
        <f>IF(OR(注文フォーム!$F97=注文フォーム!$CO$6,注文フォーム!$F97=注文フォーム!$CO$7,注文フォーム!$F97=注文フォーム!$CO$8),注文フォーム!M97,"---")</f>
        <v>---</v>
      </c>
      <c r="R61" s="758"/>
      <c r="T61" s="143" t="s">
        <v>167</v>
      </c>
      <c r="AA61" s="123"/>
      <c r="AB61" s="123"/>
    </row>
    <row r="62" spans="2:29" ht="31.5" customHeight="1">
      <c r="B62" s="182">
        <v>30</v>
      </c>
      <c r="C62" s="770" t="str">
        <f>読込み用2!C40</f>
        <v/>
      </c>
      <c r="D62" s="771"/>
      <c r="E62" s="771"/>
      <c r="F62" s="771"/>
      <c r="G62" s="772"/>
      <c r="H62" s="772"/>
      <c r="I62" s="773"/>
      <c r="J62" s="759" t="str">
        <f>読込み用2!D40</f>
        <v/>
      </c>
      <c r="K62" s="760"/>
      <c r="L62" s="760"/>
      <c r="M62" s="760"/>
      <c r="N62" s="760"/>
      <c r="O62" s="774">
        <f>注文フォーム!E98</f>
        <v>0</v>
      </c>
      <c r="P62" s="774"/>
      <c r="Q62" s="758" t="str">
        <f>IF(OR(注文フォーム!$F98=注文フォーム!$CO$6,注文フォーム!$F98=注文フォーム!$CO$7,注文フォーム!$F98=注文フォーム!$CO$8),注文フォーム!M98,"---")</f>
        <v>---</v>
      </c>
      <c r="R62" s="758"/>
      <c r="AA62" s="123"/>
      <c r="AB62" s="123"/>
    </row>
    <row r="63" spans="2:29" ht="31.5" customHeight="1">
      <c r="B63" s="93"/>
      <c r="C63" s="93"/>
      <c r="D63" s="93"/>
      <c r="E63" s="93"/>
      <c r="F63" s="93"/>
      <c r="G63" s="93"/>
      <c r="H63" s="93"/>
      <c r="I63" s="93"/>
      <c r="J63" s="93"/>
      <c r="K63" s="93"/>
      <c r="L63" s="93"/>
      <c r="M63" s="93"/>
      <c r="N63" s="93"/>
      <c r="O63" s="93"/>
      <c r="P63" s="93"/>
      <c r="AA63" s="123"/>
      <c r="AB63" s="123"/>
    </row>
    <row r="64" spans="2:29" ht="18.75">
      <c r="B64" s="93"/>
      <c r="C64" s="93"/>
      <c r="D64" s="93"/>
      <c r="E64" s="93"/>
      <c r="F64" s="93"/>
      <c r="G64" s="93"/>
      <c r="H64" s="93"/>
      <c r="I64" s="93"/>
      <c r="J64" s="93"/>
      <c r="K64" s="93"/>
      <c r="L64" s="93"/>
      <c r="M64" s="93"/>
      <c r="N64" s="93"/>
      <c r="O64" s="93"/>
      <c r="P64" s="93"/>
      <c r="AA64" s="123"/>
      <c r="AB64" s="123"/>
    </row>
    <row r="65" spans="2:28" ht="18.75">
      <c r="B65" s="93"/>
      <c r="C65" s="93"/>
      <c r="D65" s="93"/>
      <c r="E65" s="93"/>
      <c r="F65" s="93"/>
      <c r="G65" s="93"/>
      <c r="H65" s="93"/>
      <c r="I65" s="93"/>
      <c r="J65" s="93"/>
      <c r="K65" s="93"/>
      <c r="L65" s="93"/>
      <c r="M65" s="93"/>
      <c r="N65" s="93"/>
      <c r="O65" s="93"/>
      <c r="P65" s="93"/>
      <c r="AA65" s="123"/>
      <c r="AB65" s="123"/>
    </row>
    <row r="66" spans="2:28" ht="18.75">
      <c r="B66" s="93"/>
      <c r="C66" s="93"/>
      <c r="D66" s="93"/>
      <c r="E66" s="93"/>
      <c r="F66" s="93"/>
      <c r="G66" s="93"/>
      <c r="H66" s="93"/>
      <c r="I66" s="93"/>
      <c r="J66" s="93"/>
      <c r="K66" s="93"/>
      <c r="L66" s="93"/>
      <c r="M66" s="93"/>
      <c r="N66" s="93"/>
      <c r="O66" s="93"/>
      <c r="P66" s="93"/>
    </row>
    <row r="67" spans="2:28" ht="18.75">
      <c r="B67" s="93"/>
      <c r="C67" s="93"/>
      <c r="D67" s="93"/>
      <c r="E67" s="93"/>
      <c r="F67" s="93"/>
      <c r="G67" s="93"/>
      <c r="H67" s="93"/>
      <c r="I67" s="93"/>
      <c r="J67" s="93"/>
      <c r="K67" s="93"/>
      <c r="L67" s="93"/>
      <c r="M67" s="93"/>
      <c r="N67" s="93"/>
      <c r="O67" s="93"/>
      <c r="P67" s="93"/>
    </row>
    <row r="68" spans="2:28" ht="18.75">
      <c r="B68" s="93"/>
      <c r="C68" s="93"/>
      <c r="D68" s="93"/>
      <c r="E68" s="93"/>
      <c r="F68" s="93"/>
      <c r="G68" s="93"/>
      <c r="H68" s="93"/>
      <c r="I68" s="93"/>
      <c r="J68" s="93"/>
      <c r="K68" s="93"/>
      <c r="L68" s="93"/>
      <c r="M68" s="93"/>
      <c r="N68" s="93"/>
      <c r="O68" s="93"/>
      <c r="P68" s="93"/>
    </row>
    <row r="69" spans="2:28" ht="18.75">
      <c r="B69" s="93"/>
      <c r="C69" s="93"/>
      <c r="D69" s="93"/>
      <c r="E69" s="93"/>
      <c r="F69" s="93"/>
      <c r="G69" s="93"/>
      <c r="H69" s="93"/>
      <c r="I69" s="93"/>
      <c r="J69" s="93"/>
      <c r="K69" s="93"/>
      <c r="L69" s="93"/>
      <c r="M69" s="93"/>
      <c r="N69" s="93"/>
      <c r="O69" s="93"/>
      <c r="P69" s="93"/>
    </row>
    <row r="70" spans="2:28" ht="18.75">
      <c r="B70" s="93"/>
      <c r="C70" s="93"/>
      <c r="D70" s="93"/>
      <c r="E70" s="93"/>
      <c r="F70" s="93"/>
      <c r="G70" s="93"/>
      <c r="H70" s="93"/>
      <c r="I70" s="93"/>
      <c r="J70" s="93"/>
      <c r="K70" s="93"/>
      <c r="L70" s="93"/>
      <c r="M70" s="93"/>
      <c r="N70" s="93"/>
      <c r="O70" s="93"/>
      <c r="P70" s="93"/>
    </row>
  </sheetData>
  <mergeCells count="173">
    <mergeCell ref="O62:P62"/>
    <mergeCell ref="J61:N61"/>
    <mergeCell ref="J62:N62"/>
    <mergeCell ref="O58:P58"/>
    <mergeCell ref="Q62:R62"/>
    <mergeCell ref="C62:I62"/>
    <mergeCell ref="C49:I49"/>
    <mergeCell ref="C54:I54"/>
    <mergeCell ref="C55:I55"/>
    <mergeCell ref="C56:I56"/>
    <mergeCell ref="C57:I57"/>
    <mergeCell ref="C58:I58"/>
    <mergeCell ref="C59:I59"/>
    <mergeCell ref="C60:I60"/>
    <mergeCell ref="C61:I61"/>
    <mergeCell ref="C53:I53"/>
    <mergeCell ref="Q56:R56"/>
    <mergeCell ref="O57:P57"/>
    <mergeCell ref="J55:N55"/>
    <mergeCell ref="J56:N56"/>
    <mergeCell ref="O61:P61"/>
    <mergeCell ref="Q61:R61"/>
    <mergeCell ref="J49:N49"/>
    <mergeCell ref="J54:N54"/>
    <mergeCell ref="C50:I50"/>
    <mergeCell ref="Q58:R58"/>
    <mergeCell ref="J58:N58"/>
    <mergeCell ref="O59:P59"/>
    <mergeCell ref="Q59:R59"/>
    <mergeCell ref="O60:P60"/>
    <mergeCell ref="Q60:R60"/>
    <mergeCell ref="J59:N59"/>
    <mergeCell ref="J60:N60"/>
    <mergeCell ref="Q51:R51"/>
    <mergeCell ref="O52:P52"/>
    <mergeCell ref="Q52:R52"/>
    <mergeCell ref="J51:N51"/>
    <mergeCell ref="J52:N52"/>
    <mergeCell ref="Q57:R57"/>
    <mergeCell ref="J57:N57"/>
    <mergeCell ref="O53:P53"/>
    <mergeCell ref="Q53:R53"/>
    <mergeCell ref="O54:P54"/>
    <mergeCell ref="Q54:R54"/>
    <mergeCell ref="J53:N53"/>
    <mergeCell ref="O55:P55"/>
    <mergeCell ref="Q55:R55"/>
    <mergeCell ref="O56:P56"/>
    <mergeCell ref="O50:P50"/>
    <mergeCell ref="Q50:R50"/>
    <mergeCell ref="C51:I51"/>
    <mergeCell ref="C52:I52"/>
    <mergeCell ref="J50:N50"/>
    <mergeCell ref="O51:P51"/>
    <mergeCell ref="Q49:R49"/>
    <mergeCell ref="J44:N44"/>
    <mergeCell ref="O45:P45"/>
    <mergeCell ref="Q45:R45"/>
    <mergeCell ref="O46:P46"/>
    <mergeCell ref="Q46:R46"/>
    <mergeCell ref="J45:N45"/>
    <mergeCell ref="J46:N46"/>
    <mergeCell ref="C48:I48"/>
    <mergeCell ref="O47:P47"/>
    <mergeCell ref="O49:P49"/>
    <mergeCell ref="Q47:R47"/>
    <mergeCell ref="O48:P48"/>
    <mergeCell ref="Q48:R48"/>
    <mergeCell ref="J47:N47"/>
    <mergeCell ref="J48:N48"/>
    <mergeCell ref="O44:P44"/>
    <mergeCell ref="C47:I47"/>
    <mergeCell ref="C40:I40"/>
    <mergeCell ref="Q44:R44"/>
    <mergeCell ref="C41:I41"/>
    <mergeCell ref="C42:I42"/>
    <mergeCell ref="C43:I43"/>
    <mergeCell ref="C44:I44"/>
    <mergeCell ref="C45:I45"/>
    <mergeCell ref="C46:I46"/>
    <mergeCell ref="Q43:R43"/>
    <mergeCell ref="J43:N43"/>
    <mergeCell ref="O43:P43"/>
    <mergeCell ref="O42:P42"/>
    <mergeCell ref="Q42:R42"/>
    <mergeCell ref="J41:N41"/>
    <mergeCell ref="J42:N42"/>
    <mergeCell ref="O41:P41"/>
    <mergeCell ref="Q41:R41"/>
    <mergeCell ref="O40:P40"/>
    <mergeCell ref="Q40:R40"/>
    <mergeCell ref="J40:N40"/>
    <mergeCell ref="C39:I39"/>
    <mergeCell ref="K32:R32"/>
    <mergeCell ref="Q29:R29"/>
    <mergeCell ref="Q28:R28"/>
    <mergeCell ref="O28:P28"/>
    <mergeCell ref="O29:P29"/>
    <mergeCell ref="J37:N38"/>
    <mergeCell ref="O39:P39"/>
    <mergeCell ref="Q39:R39"/>
    <mergeCell ref="J39:N39"/>
    <mergeCell ref="O38:P38"/>
    <mergeCell ref="Q38:R38"/>
    <mergeCell ref="O37:P37"/>
    <mergeCell ref="Q37:R37"/>
    <mergeCell ref="C37:I38"/>
    <mergeCell ref="A35:J35"/>
    <mergeCell ref="B37:B38"/>
    <mergeCell ref="B34:I34"/>
    <mergeCell ref="K31:R31"/>
    <mergeCell ref="K33:R33"/>
    <mergeCell ref="K34:R34"/>
    <mergeCell ref="O30:R30"/>
    <mergeCell ref="Q27:R27"/>
    <mergeCell ref="J28:N28"/>
    <mergeCell ref="J29:N29"/>
    <mergeCell ref="B31:I31"/>
    <mergeCell ref="B32:I32"/>
    <mergeCell ref="B33:I33"/>
    <mergeCell ref="J27:N27"/>
    <mergeCell ref="C24:I24"/>
    <mergeCell ref="C25:I25"/>
    <mergeCell ref="C26:I26"/>
    <mergeCell ref="C27:I27"/>
    <mergeCell ref="C28:I28"/>
    <mergeCell ref="C29:I29"/>
    <mergeCell ref="O24:P24"/>
    <mergeCell ref="O27:P27"/>
    <mergeCell ref="Q25:R25"/>
    <mergeCell ref="J26:N26"/>
    <mergeCell ref="O25:P25"/>
    <mergeCell ref="O26:P26"/>
    <mergeCell ref="Q26:R26"/>
    <mergeCell ref="Q24:R24"/>
    <mergeCell ref="J24:N24"/>
    <mergeCell ref="J25:N25"/>
    <mergeCell ref="B7:D7"/>
    <mergeCell ref="B22:B23"/>
    <mergeCell ref="F7:K7"/>
    <mergeCell ref="M7:R7"/>
    <mergeCell ref="B5:D6"/>
    <mergeCell ref="E10:R10"/>
    <mergeCell ref="H11:I11"/>
    <mergeCell ref="J11:R11"/>
    <mergeCell ref="E9:R9"/>
    <mergeCell ref="B10:D10"/>
    <mergeCell ref="J22:N23"/>
    <mergeCell ref="Q23:R23"/>
    <mergeCell ref="O23:P23"/>
    <mergeCell ref="O22:P22"/>
    <mergeCell ref="Q22:R22"/>
    <mergeCell ref="B13:R20"/>
    <mergeCell ref="B9:D9"/>
    <mergeCell ref="B11:D11"/>
    <mergeCell ref="C22:I23"/>
    <mergeCell ref="K2:N2"/>
    <mergeCell ref="O2:R2"/>
    <mergeCell ref="H1:R1"/>
    <mergeCell ref="B1:G1"/>
    <mergeCell ref="E4:N4"/>
    <mergeCell ref="O4:R4"/>
    <mergeCell ref="E6:F6"/>
    <mergeCell ref="J6:L6"/>
    <mergeCell ref="M6:R6"/>
    <mergeCell ref="G6:I6"/>
    <mergeCell ref="E5:F5"/>
    <mergeCell ref="G5:I5"/>
    <mergeCell ref="J5:L5"/>
    <mergeCell ref="M5:R5"/>
    <mergeCell ref="B3:D3"/>
    <mergeCell ref="E3:R3"/>
    <mergeCell ref="B4:D4"/>
  </mergeCells>
  <phoneticPr fontId="24"/>
  <dataValidations count="7">
    <dataValidation imeMode="off" allowBlank="1" showInputMessage="1" showErrorMessage="1" sqref="O24:O29 O39:Q62 Q24:Q29 J11:R11"/>
    <dataValidation allowBlank="1" showInputMessage="1" showErrorMessage="1" prompt="郵便番号" sqref="E6"/>
    <dataValidation allowBlank="1" showInputMessage="1" showErrorMessage="1" prompt="部署名" sqref="E4:E5 F4 G4:G5 H4:I4 J4:J5 K4:L4 M4:M5 N4"/>
    <dataValidation allowBlank="1" showInputMessage="1" showErrorMessage="1" prompt="ご担当者名" sqref="O4:R4"/>
    <dataValidation allowBlank="1" showInputMessage="1" showErrorMessage="1" prompt="建物名以降" sqref="M6"/>
    <dataValidation allowBlank="1" showInputMessage="1" showErrorMessage="1" prompt="町域番地" sqref="J6"/>
    <dataValidation allowBlank="1" showInputMessage="1" showErrorMessage="1" prompt="都道府県市区町村　○○区/○○市○○区/○○県○○市" sqref="G6"/>
  </dataValidations>
  <printOptions horizontalCentered="1"/>
  <pageMargins left="0.78740157480314965" right="0" top="0.74803149606299213" bottom="0.55118110236220474" header="0.31496062992125984" footer="0.31496062992125984"/>
  <pageSetup paperSize="9" orientation="portrait" r:id="rId1"/>
  <rowBreaks count="1" manualBreakCount="1">
    <brk id="34" max="1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Q600"/>
  <sheetViews>
    <sheetView showGridLines="0" zoomScale="90" zoomScaleNormal="90" zoomScaleSheetLayoutView="90" workbookViewId="0">
      <pane xSplit="3" ySplit="1" topLeftCell="D17" activePane="bottomRight" state="frozen"/>
      <selection pane="topRight" activeCell="D1" sqref="D1"/>
      <selection pane="bottomLeft" activeCell="A2" sqref="A2"/>
      <selection pane="bottomRight" activeCell="E50" sqref="E50"/>
    </sheetView>
  </sheetViews>
  <sheetFormatPr defaultColWidth="9" defaultRowHeight="13.5"/>
  <cols>
    <col min="1" max="1" width="4.125" style="366" customWidth="1"/>
    <col min="2" max="2" width="28.875" style="76" customWidth="1"/>
    <col min="3" max="3" width="5.25" style="76" customWidth="1"/>
    <col min="4" max="4" width="49.125" style="82" customWidth="1"/>
    <col min="5" max="5" width="16.75" style="76" customWidth="1"/>
    <col min="6" max="6" width="37.75" style="165" customWidth="1"/>
    <col min="7" max="7" width="15" style="76" customWidth="1"/>
    <col min="8" max="8" width="17.375" style="76" customWidth="1"/>
    <col min="9" max="12" width="19" style="76" customWidth="1"/>
    <col min="13" max="13" width="5.5" style="76" customWidth="1"/>
    <col min="14" max="14" width="11.875" style="76" customWidth="1"/>
    <col min="15" max="15" width="5.625" style="76" customWidth="1"/>
    <col min="16" max="16" width="6.5" style="76" customWidth="1"/>
    <col min="17" max="17" width="13.25" style="76" customWidth="1"/>
    <col min="18" max="18" width="5.25" style="76" customWidth="1"/>
    <col min="19" max="19" width="8" style="76" customWidth="1"/>
    <col min="20" max="20" width="5.625" style="76" customWidth="1"/>
    <col min="21" max="21" width="21.125" style="76" customWidth="1"/>
    <col min="22" max="22" width="27.875" style="76" customWidth="1"/>
    <col min="23" max="23" width="77.125" style="76" customWidth="1"/>
    <col min="24" max="24" width="40.625" style="76" customWidth="1"/>
    <col min="25" max="26" width="20.625" style="76" customWidth="1"/>
    <col min="27" max="35" width="10.875" style="76" customWidth="1"/>
    <col min="36" max="42" width="33" style="76" customWidth="1"/>
    <col min="43" max="45" width="10.875" style="76" customWidth="1"/>
    <col min="46" max="47" width="10.875" style="75" customWidth="1"/>
    <col min="48" max="49" width="10.875" style="76" customWidth="1"/>
    <col min="50" max="50" width="10.875" style="75" customWidth="1"/>
    <col min="51" max="56" width="10.875" style="76" customWidth="1"/>
    <col min="57" max="60" width="10.875" style="76" hidden="1" customWidth="1"/>
    <col min="61" max="62" width="9" style="76" hidden="1" customWidth="1"/>
    <col min="63" max="63" width="9" style="165" hidden="1" customWidth="1"/>
    <col min="64" max="86" width="9" style="76" hidden="1" customWidth="1"/>
    <col min="87" max="87" width="48.25" style="76" hidden="1" customWidth="1"/>
    <col min="88" max="92" width="24" style="76" hidden="1" customWidth="1"/>
    <col min="93" max="93" width="35.5" style="76" hidden="1" customWidth="1"/>
    <col min="94" max="101" width="9" style="76" hidden="1" customWidth="1"/>
    <col min="102" max="102" width="37.875" style="76" hidden="1" customWidth="1"/>
    <col min="103" max="103" width="15.875" style="76" hidden="1" customWidth="1"/>
    <col min="104" max="104" width="15" style="76" hidden="1" customWidth="1"/>
    <col min="105" max="105" width="11.875" style="76" hidden="1" customWidth="1"/>
    <col min="106" max="106" width="19.875" style="76" hidden="1" customWidth="1"/>
    <col min="107" max="107" width="86.625" style="76" hidden="1" customWidth="1"/>
    <col min="108" max="134" width="9" style="76" hidden="1" customWidth="1"/>
    <col min="135" max="141" width="9" style="76" customWidth="1"/>
    <col min="142" max="16384" width="9" style="76"/>
  </cols>
  <sheetData>
    <row r="1" spans="1:134" s="206" customFormat="1" ht="55.5" customHeight="1">
      <c r="A1" s="363"/>
      <c r="B1" s="355" t="s">
        <v>450</v>
      </c>
      <c r="C1" s="355"/>
      <c r="D1" s="203"/>
      <c r="E1" s="204"/>
      <c r="F1" s="205"/>
      <c r="J1" s="526" t="s">
        <v>671</v>
      </c>
      <c r="K1" s="271" t="s">
        <v>672</v>
      </c>
      <c r="M1" s="660"/>
      <c r="N1" s="660"/>
      <c r="AT1" s="204"/>
      <c r="AU1" s="204"/>
      <c r="AX1" s="204"/>
      <c r="BE1" s="208"/>
      <c r="BJ1" s="209" t="s">
        <v>408</v>
      </c>
      <c r="BK1" s="210" t="s">
        <v>199</v>
      </c>
      <c r="BL1" s="209" t="s">
        <v>249</v>
      </c>
      <c r="BM1" s="211" t="s">
        <v>208</v>
      </c>
      <c r="BN1" s="209" t="s">
        <v>203</v>
      </c>
      <c r="BO1" s="209" t="s">
        <v>401</v>
      </c>
      <c r="BP1" s="209" t="s">
        <v>209</v>
      </c>
      <c r="BQ1" s="209" t="s">
        <v>211</v>
      </c>
      <c r="BR1" s="209" t="s">
        <v>218</v>
      </c>
      <c r="BS1" s="209" t="s">
        <v>409</v>
      </c>
      <c r="BT1" s="209" t="s">
        <v>362</v>
      </c>
      <c r="BU1" s="212">
        <v>1</v>
      </c>
      <c r="BV1" s="212">
        <v>2</v>
      </c>
      <c r="BW1" s="212">
        <v>3</v>
      </c>
      <c r="BX1" s="212">
        <v>4</v>
      </c>
      <c r="BY1" s="212">
        <v>5</v>
      </c>
      <c r="BZ1" s="212"/>
      <c r="CA1" s="213" t="b">
        <f>ISBLANK(Z6)</f>
        <v>1</v>
      </c>
      <c r="CB1" s="206" t="s">
        <v>379</v>
      </c>
      <c r="CC1" s="214" t="s">
        <v>303</v>
      </c>
      <c r="CD1" s="214" t="s">
        <v>295</v>
      </c>
      <c r="CE1" s="214" t="s">
        <v>318</v>
      </c>
      <c r="CF1" s="214" t="s">
        <v>298</v>
      </c>
      <c r="CG1" s="214" t="s">
        <v>369</v>
      </c>
      <c r="CZ1" s="215" t="s">
        <v>400</v>
      </c>
      <c r="DA1" s="206" t="s">
        <v>483</v>
      </c>
      <c r="ED1" s="208"/>
    </row>
    <row r="2" spans="1:134" s="206" customFormat="1" ht="59.25" customHeight="1">
      <c r="A2" s="363"/>
      <c r="D2" s="216"/>
      <c r="E2" s="362" t="s">
        <v>403</v>
      </c>
      <c r="F2" s="217"/>
      <c r="AT2" s="204"/>
      <c r="AU2" s="204"/>
      <c r="AX2" s="204"/>
      <c r="BE2" s="208"/>
      <c r="BJ2" s="206" t="s">
        <v>463</v>
      </c>
      <c r="BK2" s="218" t="s">
        <v>675</v>
      </c>
      <c r="BL2" s="219" t="s">
        <v>206</v>
      </c>
      <c r="BM2" s="220" t="s">
        <v>250</v>
      </c>
      <c r="BN2" s="221">
        <v>1</v>
      </c>
      <c r="BO2" s="206" t="s">
        <v>464</v>
      </c>
      <c r="BP2" s="221" t="s">
        <v>363</v>
      </c>
      <c r="BQ2" s="222" t="s">
        <v>212</v>
      </c>
      <c r="BR2" s="221" t="s">
        <v>555</v>
      </c>
      <c r="BS2" s="206" t="s">
        <v>463</v>
      </c>
      <c r="BT2" s="223" t="s">
        <v>504</v>
      </c>
      <c r="BU2" s="212" t="s">
        <v>22</v>
      </c>
      <c r="BV2" s="223" t="s">
        <v>219</v>
      </c>
      <c r="BW2" s="223" t="s">
        <v>220</v>
      </c>
      <c r="BX2" s="223" t="s">
        <v>221</v>
      </c>
      <c r="BY2" s="223" t="s">
        <v>222</v>
      </c>
      <c r="BZ2" s="212"/>
      <c r="CA2" s="213" t="b">
        <f>ISBLANK(Z7)</f>
        <v>1</v>
      </c>
      <c r="CB2" s="224" t="s">
        <v>380</v>
      </c>
      <c r="CC2" s="212" t="s">
        <v>304</v>
      </c>
      <c r="CD2" s="212" t="s">
        <v>300</v>
      </c>
      <c r="CE2" s="212" t="s">
        <v>316</v>
      </c>
      <c r="CF2" s="212" t="s">
        <v>319</v>
      </c>
      <c r="CG2" s="212" t="s">
        <v>399</v>
      </c>
      <c r="CI2" s="212"/>
      <c r="CJ2" s="212" t="s">
        <v>357</v>
      </c>
      <c r="CK2" s="212" t="s">
        <v>358</v>
      </c>
      <c r="CL2" s="212" t="s">
        <v>359</v>
      </c>
      <c r="CM2" s="212" t="s">
        <v>360</v>
      </c>
      <c r="CO2" s="206" t="str">
        <f>CI11</f>
        <v>[低濃度ＰＣＢ第５版]塗膜くず(含有)</v>
      </c>
      <c r="CP2" s="206" t="str">
        <f>見本!CY11</f>
        <v>方法指定なし(※1)</v>
      </c>
      <c r="CQ2" s="206" t="str">
        <f>見本!CY12</f>
        <v>HRMS法(※2)</v>
      </c>
      <c r="CR2" s="206" t="str">
        <f>見本!CY13</f>
        <v>HRMS法 (DMSO処理)(※3)</v>
      </c>
      <c r="CX2" s="651" t="s">
        <v>395</v>
      </c>
      <c r="CY2" s="652"/>
      <c r="CZ2" s="225" t="str">
        <f>CG2</f>
        <v>（１）ＰＣＢ廃棄物に該当しないかの確認</v>
      </c>
      <c r="DA2" s="225" t="str">
        <f>CG3</f>
        <v>（２）ＰＣＢ廃棄物の低濃度/高濃度　該当性判断</v>
      </c>
      <c r="DB2" s="226"/>
      <c r="DC2" s="226"/>
      <c r="DD2" s="227" t="s">
        <v>567</v>
      </c>
      <c r="DE2" s="227" t="s">
        <v>568</v>
      </c>
      <c r="ED2" s="208"/>
    </row>
    <row r="3" spans="1:134" s="204" customFormat="1" ht="22.5" customHeight="1">
      <c r="A3" s="364"/>
      <c r="B3" s="612" t="s">
        <v>674</v>
      </c>
      <c r="C3" s="613"/>
      <c r="D3" s="613"/>
      <c r="H3" s="357"/>
      <c r="I3" s="206"/>
      <c r="J3" s="206"/>
      <c r="K3" s="206"/>
      <c r="L3" s="206"/>
      <c r="U3" s="206"/>
      <c r="V3" s="206"/>
      <c r="W3" s="206"/>
      <c r="X3" s="206"/>
      <c r="Y3" s="207"/>
      <c r="Z3" s="636" t="s">
        <v>669</v>
      </c>
      <c r="AA3" s="637"/>
      <c r="AB3" s="637"/>
      <c r="AC3" s="637"/>
      <c r="AD3" s="637"/>
      <c r="AE3" s="206"/>
      <c r="AF3" s="206"/>
      <c r="AG3" s="206"/>
      <c r="AH3" s="206"/>
      <c r="AI3" s="206"/>
      <c r="AJ3" s="206"/>
      <c r="AK3" s="206"/>
      <c r="AL3" s="206"/>
      <c r="AM3" s="206"/>
      <c r="AN3" s="206"/>
      <c r="AO3" s="206"/>
      <c r="AP3" s="206"/>
      <c r="AQ3" s="206"/>
      <c r="AR3" s="206"/>
      <c r="AS3" s="206"/>
      <c r="BE3" s="208"/>
      <c r="BJ3" s="206" t="s">
        <v>407</v>
      </c>
      <c r="BK3" s="230" t="s">
        <v>676</v>
      </c>
      <c r="BL3" s="231" t="s">
        <v>541</v>
      </c>
      <c r="BM3" s="219" t="s">
        <v>207</v>
      </c>
      <c r="BN3" s="231">
        <v>2</v>
      </c>
      <c r="BO3" s="206" t="s">
        <v>466</v>
      </c>
      <c r="BP3" s="231" t="s">
        <v>364</v>
      </c>
      <c r="BQ3" s="222" t="s">
        <v>213</v>
      </c>
      <c r="BR3" s="231" t="s">
        <v>487</v>
      </c>
      <c r="BS3" s="204" t="s">
        <v>365</v>
      </c>
      <c r="BT3" s="223" t="s">
        <v>467</v>
      </c>
      <c r="BU3" s="212" t="s">
        <v>85</v>
      </c>
      <c r="BV3" s="223" t="s">
        <v>223</v>
      </c>
      <c r="BW3" s="223" t="s">
        <v>224</v>
      </c>
      <c r="BX3" s="223" t="s">
        <v>225</v>
      </c>
      <c r="BY3" s="223" t="s">
        <v>224</v>
      </c>
      <c r="BZ3" s="232"/>
      <c r="CA3" s="204" t="str">
        <f>IF(COUNTIF(CA1:CA2,"FALSE")&gt;0,Z6&amp;CA4,IF(Z6="",Z11,Z6))</f>
        <v>未選択</v>
      </c>
      <c r="CB3" s="224" t="s">
        <v>489</v>
      </c>
      <c r="CC3" s="232" t="s">
        <v>305</v>
      </c>
      <c r="CD3" s="232" t="s">
        <v>557</v>
      </c>
      <c r="CE3" s="212" t="s">
        <v>462</v>
      </c>
      <c r="CF3" s="232" t="s">
        <v>320</v>
      </c>
      <c r="CG3" s="232" t="s">
        <v>484</v>
      </c>
      <c r="CI3" s="212" t="str">
        <f>見本!CX3</f>
        <v>[簡易法]　絶縁油</v>
      </c>
      <c r="CJ3" s="212" t="s">
        <v>476</v>
      </c>
      <c r="CK3" s="212" t="s">
        <v>569</v>
      </c>
      <c r="CL3" s="212" t="s">
        <v>492</v>
      </c>
      <c r="CM3" s="212" t="s">
        <v>478</v>
      </c>
      <c r="CW3" s="206"/>
      <c r="CX3" s="614" t="s">
        <v>681</v>
      </c>
      <c r="CY3" s="615"/>
      <c r="CZ3" s="232" t="s">
        <v>372</v>
      </c>
      <c r="DA3" s="232" t="s">
        <v>372</v>
      </c>
      <c r="DB3" s="233" t="s">
        <v>374</v>
      </c>
      <c r="DC3" s="233" t="str">
        <f>CX3</f>
        <v>[簡易法]　絶縁油</v>
      </c>
      <c r="DD3" s="212">
        <v>7</v>
      </c>
      <c r="DE3" s="232">
        <v>7</v>
      </c>
      <c r="DF3" s="232" t="str">
        <f>CI3</f>
        <v>[簡易法]　絶縁油</v>
      </c>
      <c r="DG3" s="232">
        <v>256</v>
      </c>
      <c r="ED3" s="208"/>
    </row>
    <row r="4" spans="1:134" s="206" customFormat="1" ht="18.75" customHeight="1">
      <c r="A4" s="363"/>
      <c r="B4" s="358"/>
      <c r="C4" s="358"/>
      <c r="D4" s="358"/>
      <c r="E4" s="359"/>
      <c r="F4" s="358"/>
      <c r="G4" s="360"/>
      <c r="H4" s="358"/>
      <c r="Y4" s="78" t="s">
        <v>670</v>
      </c>
      <c r="Z4" s="638"/>
      <c r="AA4" s="639"/>
      <c r="AB4" s="639"/>
      <c r="AC4" s="639"/>
      <c r="AD4" s="640"/>
      <c r="AT4" s="204"/>
      <c r="AU4" s="204"/>
      <c r="AX4" s="204"/>
      <c r="BJ4" s="204" t="s">
        <v>366</v>
      </c>
      <c r="BK4" s="230" t="s">
        <v>677</v>
      </c>
      <c r="BL4" s="231"/>
      <c r="BM4" s="231" t="s">
        <v>255</v>
      </c>
      <c r="BN4" s="231">
        <v>3</v>
      </c>
      <c r="BO4" s="231" t="s">
        <v>465</v>
      </c>
      <c r="BP4" s="231"/>
      <c r="BQ4" s="222" t="s">
        <v>215</v>
      </c>
      <c r="BR4" s="231"/>
      <c r="BS4" s="231"/>
      <c r="BT4" s="231"/>
      <c r="BU4" s="212" t="s">
        <v>469</v>
      </c>
      <c r="BV4" s="223" t="s">
        <v>78</v>
      </c>
      <c r="BW4" s="223" t="s">
        <v>79</v>
      </c>
      <c r="BX4" s="223" t="s">
        <v>226</v>
      </c>
      <c r="BY4" s="223" t="s">
        <v>227</v>
      </c>
      <c r="BZ4" s="212" t="s">
        <v>39</v>
      </c>
      <c r="CA4" s="206" t="str">
        <f>IF(Z7="","",";"&amp;Z7)</f>
        <v/>
      </c>
      <c r="CB4" s="224" t="s">
        <v>490</v>
      </c>
      <c r="CC4" s="212" t="s">
        <v>306</v>
      </c>
      <c r="CD4" s="212" t="s">
        <v>314</v>
      </c>
      <c r="CE4" s="212" t="s">
        <v>447</v>
      </c>
      <c r="CF4" s="212" t="s">
        <v>321</v>
      </c>
      <c r="CI4" s="212" t="str">
        <f>見本!CX4</f>
        <v>[低濃度ＰＣＢ第５版]紙くず等(含有)</v>
      </c>
      <c r="CJ4" s="212" t="s">
        <v>476</v>
      </c>
      <c r="CK4" s="212" t="s">
        <v>479</v>
      </c>
      <c r="CL4" s="212" t="s">
        <v>477</v>
      </c>
      <c r="CM4" s="212" t="s">
        <v>478</v>
      </c>
      <c r="CX4" s="634" t="s">
        <v>682</v>
      </c>
      <c r="CY4" s="635"/>
      <c r="CZ4" s="232" t="s">
        <v>372</v>
      </c>
      <c r="DA4" s="212" t="s">
        <v>373</v>
      </c>
      <c r="DB4" s="233" t="s">
        <v>374</v>
      </c>
      <c r="DC4" s="233" t="str">
        <f t="shared" ref="DC4:DC20" si="0">CX4</f>
        <v>[低濃度ＰＣＢ第５版]紙くず等(含有)</v>
      </c>
      <c r="DD4" s="212">
        <v>8</v>
      </c>
      <c r="DE4" s="212">
        <v>18</v>
      </c>
      <c r="DF4" s="232" t="str">
        <f t="shared" ref="DF4:DF16" si="1">CI4</f>
        <v>[低濃度ＰＣＢ第５版]紙くず等(含有)</v>
      </c>
      <c r="DG4" s="212">
        <v>294</v>
      </c>
      <c r="ED4" s="208"/>
    </row>
    <row r="5" spans="1:134" s="206" customFormat="1" ht="18.75" customHeight="1">
      <c r="A5" s="363"/>
      <c r="B5" s="358"/>
      <c r="C5" s="358"/>
      <c r="D5" s="358"/>
      <c r="E5" s="359"/>
      <c r="F5" s="358"/>
      <c r="G5" s="360"/>
      <c r="H5" s="358"/>
      <c r="Y5" s="229" t="s">
        <v>77</v>
      </c>
      <c r="Z5" s="641"/>
      <c r="AA5" s="642"/>
      <c r="AB5" s="642"/>
      <c r="AC5" s="642"/>
      <c r="AD5" s="643"/>
      <c r="AT5" s="204"/>
      <c r="AU5" s="204"/>
      <c r="AX5" s="204"/>
      <c r="BK5" s="230" t="s">
        <v>678</v>
      </c>
      <c r="BL5" s="231"/>
      <c r="BM5" s="231"/>
      <c r="BN5" s="231">
        <v>4</v>
      </c>
      <c r="BO5" s="231" t="s">
        <v>402</v>
      </c>
      <c r="BP5" s="231"/>
      <c r="BQ5" s="222" t="s">
        <v>216</v>
      </c>
      <c r="BR5" s="231"/>
      <c r="BS5" s="231"/>
      <c r="BT5" s="231"/>
      <c r="BU5" s="212" t="s">
        <v>468</v>
      </c>
      <c r="BV5" s="223" t="s">
        <v>78</v>
      </c>
      <c r="BW5" s="223" t="s">
        <v>79</v>
      </c>
      <c r="BX5" s="223" t="s">
        <v>226</v>
      </c>
      <c r="BY5" s="223" t="s">
        <v>227</v>
      </c>
      <c r="BZ5" s="212" t="s">
        <v>40</v>
      </c>
      <c r="CA5" s="238" t="s">
        <v>214</v>
      </c>
      <c r="CB5" s="224" t="s">
        <v>491</v>
      </c>
      <c r="CC5" s="212" t="s">
        <v>307</v>
      </c>
      <c r="CD5" s="212" t="s">
        <v>315</v>
      </c>
      <c r="CE5" s="212" t="s">
        <v>481</v>
      </c>
      <c r="CF5" s="212" t="s">
        <v>322</v>
      </c>
      <c r="CI5" s="212" t="str">
        <f>見本!CX5</f>
        <v>[低濃度ＰＣＢ第５版]廃活性炭(含有)</v>
      </c>
      <c r="CJ5" s="212" t="s">
        <v>476</v>
      </c>
      <c r="CK5" s="212" t="s">
        <v>479</v>
      </c>
      <c r="CL5" s="212" t="s">
        <v>477</v>
      </c>
      <c r="CM5" s="212" t="s">
        <v>478</v>
      </c>
      <c r="CX5" s="634" t="s">
        <v>683</v>
      </c>
      <c r="CY5" s="635"/>
      <c r="CZ5" s="227" t="s">
        <v>498</v>
      </c>
      <c r="DA5" s="227" t="s">
        <v>498</v>
      </c>
      <c r="DB5" s="233" t="s">
        <v>374</v>
      </c>
      <c r="DC5" s="233" t="str">
        <f t="shared" si="0"/>
        <v>[低濃度ＰＣＢ第５版]廃活性炭(含有)</v>
      </c>
      <c r="DD5" s="212"/>
      <c r="DE5" s="212"/>
      <c r="DF5" s="232" t="str">
        <f t="shared" si="1"/>
        <v>[低濃度ＰＣＢ第５版]廃活性炭(含有)</v>
      </c>
      <c r="DG5" s="212">
        <v>294</v>
      </c>
    </row>
    <row r="6" spans="1:134" s="206" customFormat="1" ht="18.75" customHeight="1">
      <c r="A6" s="363"/>
      <c r="B6" s="358"/>
      <c r="C6" s="358"/>
      <c r="D6" s="358"/>
      <c r="E6" s="359"/>
      <c r="F6" s="358"/>
      <c r="G6" s="360"/>
      <c r="H6" s="358"/>
      <c r="Y6" s="229" t="s">
        <v>88</v>
      </c>
      <c r="Z6" s="644"/>
      <c r="AA6" s="645"/>
      <c r="AB6" s="645"/>
      <c r="AC6" s="645"/>
      <c r="AD6" s="646"/>
      <c r="AT6" s="204"/>
      <c r="AU6" s="204"/>
      <c r="AX6" s="204"/>
      <c r="BK6" s="230" t="s">
        <v>679</v>
      </c>
      <c r="BL6" s="231"/>
      <c r="BM6" s="231"/>
      <c r="BN6" s="231">
        <v>5</v>
      </c>
      <c r="BO6" s="231"/>
      <c r="BP6" s="231"/>
      <c r="BQ6" s="231"/>
      <c r="BR6" s="231"/>
      <c r="BU6" s="212" t="s">
        <v>470</v>
      </c>
      <c r="BV6" s="223" t="s">
        <v>228</v>
      </c>
      <c r="BW6" s="223" t="s">
        <v>229</v>
      </c>
      <c r="BX6" s="223" t="s">
        <v>230</v>
      </c>
      <c r="BY6" s="223" t="s">
        <v>231</v>
      </c>
      <c r="BZ6" s="212" t="s">
        <v>86</v>
      </c>
      <c r="CA6" s="244" t="str">
        <f>"【試料送付】"&amp;D20&amp;"  "&amp;CA7&amp;"  "&amp;IF(D37="","",MONTH(D37)&amp;"/"&amp;DAY(D37)&amp;"着予定")</f>
        <v>【試料送付】株式会社●●技研  ＰＣＢ分析…の件  3/16着予定</v>
      </c>
      <c r="CC6" s="212" t="s">
        <v>308</v>
      </c>
      <c r="CD6" s="212" t="s">
        <v>313</v>
      </c>
      <c r="CE6" s="232" t="s">
        <v>317</v>
      </c>
      <c r="CF6" s="212" t="s">
        <v>323</v>
      </c>
      <c r="CI6" s="212" t="str">
        <f>見本!CX6</f>
        <v>[低濃度ＰＣＢ第５版]汚泥(含有)</v>
      </c>
      <c r="CJ6" s="212" t="s">
        <v>476</v>
      </c>
      <c r="CK6" s="212" t="s">
        <v>479</v>
      </c>
      <c r="CL6" s="212" t="s">
        <v>477</v>
      </c>
      <c r="CM6" s="212" t="s">
        <v>478</v>
      </c>
      <c r="CO6" s="206" t="str">
        <f>CI7</f>
        <v>[低濃度ＰＣＢ第５版]廃プラスチック類(表面拭き取り)</v>
      </c>
      <c r="CX6" s="634" t="s">
        <v>684</v>
      </c>
      <c r="CY6" s="635"/>
      <c r="CZ6" s="232" t="s">
        <v>372</v>
      </c>
      <c r="DA6" s="212" t="s">
        <v>370</v>
      </c>
      <c r="DB6" s="233" t="s">
        <v>374</v>
      </c>
      <c r="DC6" s="233" t="str">
        <f t="shared" si="0"/>
        <v>[低濃度ＰＣＢ第５版]汚泥(含有)</v>
      </c>
      <c r="DD6" s="212">
        <v>9</v>
      </c>
      <c r="DE6" s="212">
        <v>19</v>
      </c>
      <c r="DF6" s="232" t="str">
        <f t="shared" si="1"/>
        <v>[低濃度ＰＣＢ第５版]汚泥(含有)</v>
      </c>
      <c r="DG6" s="212">
        <v>294</v>
      </c>
    </row>
    <row r="7" spans="1:134" s="206" customFormat="1" ht="18.75" customHeight="1">
      <c r="A7" s="363"/>
      <c r="B7" s="357"/>
      <c r="C7" s="357"/>
      <c r="D7" s="358"/>
      <c r="E7" s="359"/>
      <c r="F7" s="358"/>
      <c r="G7" s="360"/>
      <c r="H7" s="358"/>
      <c r="Y7" s="229" t="s">
        <v>90</v>
      </c>
      <c r="Z7" s="647"/>
      <c r="AA7" s="648"/>
      <c r="AB7" s="648"/>
      <c r="AC7" s="648"/>
      <c r="AD7" s="649"/>
      <c r="AT7" s="204"/>
      <c r="AU7" s="204"/>
      <c r="AX7" s="204"/>
      <c r="BK7" s="230"/>
      <c r="BM7" s="231"/>
      <c r="BO7" s="231"/>
      <c r="BQ7" s="231"/>
      <c r="BR7" s="221"/>
      <c r="BU7" s="212" t="s">
        <v>471</v>
      </c>
      <c r="BV7" s="223" t="s">
        <v>80</v>
      </c>
      <c r="BW7" s="223" t="s">
        <v>81</v>
      </c>
      <c r="BX7" s="223" t="s">
        <v>232</v>
      </c>
      <c r="BY7" s="223" t="s">
        <v>233</v>
      </c>
      <c r="BZ7" s="212" t="s">
        <v>41</v>
      </c>
      <c r="CA7" s="206" t="str">
        <f>LEFT(D32,10)&amp;"…の件"</f>
        <v>ＰＣＢ分析…の件</v>
      </c>
      <c r="CC7" s="212" t="s">
        <v>309</v>
      </c>
      <c r="CD7" s="212"/>
      <c r="CE7" s="212"/>
      <c r="CF7" s="212" t="s">
        <v>324</v>
      </c>
      <c r="CI7" s="212" t="str">
        <f>見本!CX7</f>
        <v>[低濃度ＰＣＢ第５版]廃プラスチック類(表面拭き取り)</v>
      </c>
      <c r="CJ7" s="212" t="s">
        <v>361</v>
      </c>
      <c r="CK7" s="212" t="s">
        <v>361</v>
      </c>
      <c r="CL7" s="212" t="s">
        <v>361</v>
      </c>
      <c r="CM7" s="212" t="s">
        <v>361</v>
      </c>
      <c r="CO7" s="206" t="str">
        <f>CI8</f>
        <v>[低濃度ＰＣＢ法５版]金属くず(表面拭き取り)</v>
      </c>
      <c r="CX7" s="634" t="s">
        <v>685</v>
      </c>
      <c r="CY7" s="635"/>
      <c r="CZ7" s="227" t="s">
        <v>499</v>
      </c>
      <c r="DA7" s="212" t="s">
        <v>398</v>
      </c>
      <c r="DB7" s="233" t="s">
        <v>374</v>
      </c>
      <c r="DC7" s="233" t="str">
        <f t="shared" si="0"/>
        <v>[低濃度ＰＣＢ第５版]廃プラスチック類(表面拭き取り)</v>
      </c>
      <c r="DD7" s="212"/>
      <c r="DE7" s="212">
        <v>20</v>
      </c>
      <c r="DF7" s="232" t="str">
        <f t="shared" si="1"/>
        <v>[低濃度ＰＣＢ第５版]廃プラスチック類(表面拭き取り)</v>
      </c>
      <c r="DG7" s="212">
        <v>294</v>
      </c>
    </row>
    <row r="8" spans="1:134" s="206" customFormat="1" ht="18.75" customHeight="1">
      <c r="A8" s="363"/>
      <c r="B8" s="357"/>
      <c r="C8" s="357"/>
      <c r="D8" s="358"/>
      <c r="E8" s="359"/>
      <c r="F8" s="358"/>
      <c r="G8" s="360"/>
      <c r="H8" s="358"/>
      <c r="Y8" s="243" t="s">
        <v>87</v>
      </c>
      <c r="Z8" s="650" t="str">
        <f>IFERROR(VLOOKUP($Z$5,$BU$3:$BY$10,2,0),"未選択")</f>
        <v>未選択</v>
      </c>
      <c r="AA8" s="650"/>
      <c r="AB8" s="650"/>
      <c r="AC8" s="650"/>
      <c r="AD8" s="650"/>
      <c r="AT8" s="204"/>
      <c r="AU8" s="204"/>
      <c r="AX8" s="204"/>
      <c r="BK8" s="230"/>
      <c r="BU8" s="212" t="s">
        <v>472</v>
      </c>
      <c r="BV8" s="223" t="s">
        <v>82</v>
      </c>
      <c r="BW8" s="223" t="s">
        <v>474</v>
      </c>
      <c r="BX8" s="223" t="s">
        <v>234</v>
      </c>
      <c r="BY8" s="223" t="s">
        <v>235</v>
      </c>
      <c r="BZ8" s="212" t="s">
        <v>37</v>
      </c>
      <c r="CC8" s="212" t="s">
        <v>310</v>
      </c>
      <c r="CD8" s="212"/>
      <c r="CE8" s="212"/>
      <c r="CF8" s="212" t="s">
        <v>325</v>
      </c>
      <c r="CI8" s="212" t="str">
        <f>見本!CX8</f>
        <v>[低濃度ＰＣＢ法５版]金属くず(表面拭き取り)</v>
      </c>
      <c r="CJ8" s="212" t="s">
        <v>361</v>
      </c>
      <c r="CK8" s="212" t="s">
        <v>361</v>
      </c>
      <c r="CL8" s="212" t="s">
        <v>361</v>
      </c>
      <c r="CM8" s="212" t="s">
        <v>361</v>
      </c>
      <c r="CO8" s="206" t="str">
        <f>CI15</f>
        <v>[厚生省告示192号別表第3]第2(拭き取り)</v>
      </c>
      <c r="CX8" s="634" t="s">
        <v>686</v>
      </c>
      <c r="CY8" s="635"/>
      <c r="CZ8" s="227" t="s">
        <v>499</v>
      </c>
      <c r="DA8" s="212" t="s">
        <v>398</v>
      </c>
      <c r="DB8" s="233" t="s">
        <v>374</v>
      </c>
      <c r="DC8" s="233" t="str">
        <f t="shared" si="0"/>
        <v>[低濃度ＰＣＢ法５版]金属くず(表面拭き取り)</v>
      </c>
      <c r="DD8" s="212"/>
      <c r="DE8" s="212">
        <v>21</v>
      </c>
      <c r="DF8" s="232" t="str">
        <f t="shared" si="1"/>
        <v>[低濃度ＰＣＢ法５版]金属くず(表面拭き取り)</v>
      </c>
      <c r="DG8" s="212">
        <v>294</v>
      </c>
    </row>
    <row r="9" spans="1:134" s="206" customFormat="1" ht="18.75" customHeight="1">
      <c r="A9" s="363"/>
      <c r="B9" s="358"/>
      <c r="C9" s="358"/>
      <c r="D9" s="261"/>
      <c r="E9" s="359"/>
      <c r="F9" s="358"/>
      <c r="G9" s="360"/>
      <c r="H9" s="358"/>
      <c r="Y9" s="243" t="s">
        <v>89</v>
      </c>
      <c r="Z9" s="650" t="str">
        <f>IFERROR(VLOOKUP($Z$5,$BU$3:$BY$10,4,0),"未選択")</f>
        <v>未選択</v>
      </c>
      <c r="AA9" s="650"/>
      <c r="AB9" s="650"/>
      <c r="AC9" s="650"/>
      <c r="AD9" s="650"/>
      <c r="AT9" s="204"/>
      <c r="AU9" s="204"/>
      <c r="AX9" s="204"/>
      <c r="BK9" s="217"/>
      <c r="BU9" s="212" t="s">
        <v>473</v>
      </c>
      <c r="BV9" s="223" t="s">
        <v>83</v>
      </c>
      <c r="BW9" s="223" t="s">
        <v>84</v>
      </c>
      <c r="BX9" s="223" t="s">
        <v>236</v>
      </c>
      <c r="BY9" s="223" t="s">
        <v>237</v>
      </c>
      <c r="BZ9" s="212" t="s">
        <v>38</v>
      </c>
      <c r="CC9" s="212" t="s">
        <v>311</v>
      </c>
      <c r="CD9" s="212"/>
      <c r="CE9" s="212"/>
      <c r="CF9" s="212" t="s">
        <v>326</v>
      </c>
      <c r="CI9" s="212" t="str">
        <f>見本!CX9</f>
        <v>[低濃度ＰＣＢ第５版]金属くず(表面抽出)</v>
      </c>
      <c r="CJ9" s="212" t="s">
        <v>361</v>
      </c>
      <c r="CK9" s="212" t="s">
        <v>361</v>
      </c>
      <c r="CL9" s="212" t="s">
        <v>361</v>
      </c>
      <c r="CM9" s="212" t="s">
        <v>361</v>
      </c>
      <c r="CX9" s="634" t="s">
        <v>687</v>
      </c>
      <c r="CY9" s="635"/>
      <c r="CZ9" s="227" t="s">
        <v>499</v>
      </c>
      <c r="DA9" s="212" t="s">
        <v>370</v>
      </c>
      <c r="DB9" s="233" t="s">
        <v>374</v>
      </c>
      <c r="DC9" s="233" t="str">
        <f t="shared" si="0"/>
        <v>[低濃度ＰＣＢ第５版]金属くず(表面抽出)</v>
      </c>
      <c r="DD9" s="212"/>
      <c r="DE9" s="212">
        <v>22</v>
      </c>
      <c r="DF9" s="232" t="str">
        <f t="shared" si="1"/>
        <v>[低濃度ＰＣＢ第５版]金属くず(表面抽出)</v>
      </c>
      <c r="DG9" s="212">
        <v>294</v>
      </c>
    </row>
    <row r="10" spans="1:134" s="206" customFormat="1" ht="18.75" customHeight="1">
      <c r="A10" s="363"/>
      <c r="B10" s="357"/>
      <c r="C10" s="357"/>
      <c r="D10" s="216"/>
      <c r="E10" s="359"/>
      <c r="F10" s="358"/>
      <c r="G10" s="360"/>
      <c r="H10" s="357"/>
      <c r="Y10" s="249" t="s">
        <v>91</v>
      </c>
      <c r="Z10" s="650" t="str">
        <f>IFERROR(VLOOKUP($Z$5,$BU$3:$BY$10,5,0),"未選択")</f>
        <v>未選択</v>
      </c>
      <c r="AA10" s="650"/>
      <c r="AB10" s="650"/>
      <c r="AC10" s="650"/>
      <c r="AD10" s="650"/>
      <c r="AT10" s="204"/>
      <c r="AU10" s="204"/>
      <c r="AX10" s="204"/>
      <c r="BK10" s="217"/>
      <c r="BS10" s="231"/>
      <c r="BU10" s="212" t="s">
        <v>36</v>
      </c>
      <c r="BV10" s="223" t="s">
        <v>223</v>
      </c>
      <c r="BW10" s="223" t="s">
        <v>224</v>
      </c>
      <c r="BX10" s="223" t="s">
        <v>225</v>
      </c>
      <c r="BY10" s="223" t="s">
        <v>224</v>
      </c>
      <c r="BZ10" s="212" t="s">
        <v>36</v>
      </c>
      <c r="CC10" s="212" t="s">
        <v>312</v>
      </c>
      <c r="CD10" s="212"/>
      <c r="CE10" s="212"/>
      <c r="CF10" s="212" t="s">
        <v>327</v>
      </c>
      <c r="CI10" s="212" t="str">
        <f>見本!CX10</f>
        <v>[低濃度ＰＣＢ第５版]コンクリートくず</v>
      </c>
      <c r="CJ10" s="212" t="s">
        <v>476</v>
      </c>
      <c r="CK10" s="212" t="s">
        <v>479</v>
      </c>
      <c r="CL10" s="212" t="s">
        <v>477</v>
      </c>
      <c r="CM10" s="212" t="s">
        <v>478</v>
      </c>
      <c r="CX10" s="634" t="s">
        <v>688</v>
      </c>
      <c r="CY10" s="635"/>
      <c r="CZ10" s="227" t="s">
        <v>499</v>
      </c>
      <c r="DA10" s="212" t="s">
        <v>370</v>
      </c>
      <c r="DB10" s="233" t="s">
        <v>374</v>
      </c>
      <c r="DC10" s="233" t="str">
        <f t="shared" si="0"/>
        <v>[低濃度ＰＣＢ第５版]コンクリートくず</v>
      </c>
      <c r="DD10" s="212"/>
      <c r="DE10" s="212">
        <v>23</v>
      </c>
      <c r="DF10" s="232" t="str">
        <f t="shared" si="1"/>
        <v>[低濃度ＰＣＢ第５版]コンクリートくず</v>
      </c>
      <c r="DG10" s="212">
        <v>294</v>
      </c>
    </row>
    <row r="11" spans="1:134" s="206" customFormat="1" ht="18.75" customHeight="1">
      <c r="A11" s="363"/>
      <c r="B11" s="357"/>
      <c r="C11" s="357"/>
      <c r="D11" s="216"/>
      <c r="E11" s="359"/>
      <c r="F11" s="357"/>
      <c r="G11" s="362"/>
      <c r="H11" s="357"/>
      <c r="Y11" s="251" t="s">
        <v>238</v>
      </c>
      <c r="Z11" s="650" t="str">
        <f>IFERROR(VLOOKUP($Z$5,$BU$3:$BY$10,3,0),"未選択")</f>
        <v>未選択</v>
      </c>
      <c r="AA11" s="650"/>
      <c r="AB11" s="650"/>
      <c r="AC11" s="650"/>
      <c r="AD11" s="650"/>
      <c r="AT11" s="204"/>
      <c r="AU11" s="204"/>
      <c r="AX11" s="204"/>
      <c r="BK11" s="217"/>
      <c r="BP11" s="231"/>
      <c r="BR11" s="231"/>
      <c r="BS11" s="231"/>
      <c r="BU11" s="231"/>
      <c r="BV11" s="231"/>
      <c r="CC11" s="212" t="s">
        <v>313</v>
      </c>
      <c r="CD11" s="212"/>
      <c r="CE11" s="212"/>
      <c r="CF11" s="212" t="s">
        <v>328</v>
      </c>
      <c r="CI11" s="212" t="str">
        <f>見本!CX11</f>
        <v>[低濃度ＰＣＢ第５版]塗膜くず(含有)</v>
      </c>
      <c r="CJ11" s="212" t="s">
        <v>476</v>
      </c>
      <c r="CK11" s="212" t="s">
        <v>479</v>
      </c>
      <c r="CL11" s="212" t="s">
        <v>477</v>
      </c>
      <c r="CM11" s="212" t="s">
        <v>478</v>
      </c>
      <c r="CO11" s="206" t="str">
        <f>CI11</f>
        <v>[低濃度ＰＣＢ第５版]塗膜くず(含有)</v>
      </c>
      <c r="CP11" s="206" t="s">
        <v>618</v>
      </c>
      <c r="CQ11" s="206" t="s">
        <v>619</v>
      </c>
      <c r="CR11" s="206" t="s">
        <v>714</v>
      </c>
      <c r="CS11" s="256"/>
      <c r="CU11" s="256"/>
      <c r="CV11" s="256"/>
      <c r="CX11" s="654" t="s">
        <v>690</v>
      </c>
      <c r="CY11" s="257" t="s">
        <v>570</v>
      </c>
      <c r="CZ11" s="657" t="s">
        <v>375</v>
      </c>
      <c r="DA11" s="657" t="s">
        <v>370</v>
      </c>
      <c r="DB11" s="653" t="s">
        <v>374</v>
      </c>
      <c r="DC11" s="233" t="str">
        <f>$CX$11&amp;CY11</f>
        <v>[低濃度ＰＣＢ第５版]塗膜くず(含有)方法指定なし(※1)</v>
      </c>
      <c r="DD11" s="212">
        <v>10</v>
      </c>
      <c r="DE11" s="212">
        <v>24</v>
      </c>
      <c r="DF11" s="232" t="str">
        <f t="shared" si="1"/>
        <v>[低濃度ＰＣＢ第５版]塗膜くず(含有)</v>
      </c>
      <c r="DG11" s="212">
        <v>294</v>
      </c>
    </row>
    <row r="12" spans="1:134" s="206" customFormat="1" ht="18.75" customHeight="1">
      <c r="A12" s="363"/>
      <c r="B12" s="357"/>
      <c r="C12" s="357"/>
      <c r="D12" s="216"/>
      <c r="E12" s="359"/>
      <c r="F12" s="357"/>
      <c r="H12" s="357"/>
      <c r="AT12" s="204"/>
      <c r="AU12" s="204"/>
      <c r="AX12" s="204"/>
      <c r="BK12" s="217"/>
      <c r="BO12" s="231"/>
      <c r="BP12" s="231"/>
      <c r="BQ12" s="231"/>
      <c r="BR12" s="231"/>
      <c r="BS12" s="231"/>
      <c r="BU12" s="231"/>
      <c r="BV12" s="231"/>
      <c r="CC12" s="212"/>
      <c r="CD12" s="212"/>
      <c r="CE12" s="212"/>
      <c r="CF12" s="212" t="s">
        <v>329</v>
      </c>
      <c r="CI12" s="232" t="str">
        <f>見本!CX14</f>
        <v>[低濃度ＰＣＢ第５版]廃感圧紙(含有)</v>
      </c>
      <c r="CJ12" s="212" t="s">
        <v>476</v>
      </c>
      <c r="CK12" s="212" t="s">
        <v>479</v>
      </c>
      <c r="CL12" s="212" t="s">
        <v>477</v>
      </c>
      <c r="CM12" s="212" t="s">
        <v>478</v>
      </c>
      <c r="CO12" s="206" t="str">
        <f>CO11</f>
        <v>[低濃度ＰＣＢ第５版]塗膜くず(含有)</v>
      </c>
      <c r="CP12" s="206" t="s">
        <v>621</v>
      </c>
      <c r="CQ12" s="206" t="s">
        <v>622</v>
      </c>
      <c r="CR12" s="206" t="s">
        <v>714</v>
      </c>
      <c r="CX12" s="655"/>
      <c r="CY12" s="257" t="s">
        <v>571</v>
      </c>
      <c r="CZ12" s="658"/>
      <c r="DA12" s="658"/>
      <c r="DB12" s="653"/>
      <c r="DC12" s="233" t="str">
        <f>$CX$11&amp;CY12</f>
        <v>[低濃度ＰＣＢ第５版]塗膜くず(含有)HRMS法(※2)</v>
      </c>
      <c r="DD12" s="212">
        <v>11</v>
      </c>
      <c r="DE12" s="212">
        <v>25</v>
      </c>
      <c r="DF12" s="232" t="str">
        <f t="shared" si="1"/>
        <v>[低濃度ＰＣＢ第５版]廃感圧紙(含有)</v>
      </c>
      <c r="DG12" s="212">
        <v>294</v>
      </c>
    </row>
    <row r="13" spans="1:134" s="206" customFormat="1" ht="18.75" customHeight="1">
      <c r="A13" s="363"/>
      <c r="B13" s="358"/>
      <c r="C13" s="358"/>
      <c r="D13" s="216"/>
      <c r="F13" s="217"/>
      <c r="AT13" s="204"/>
      <c r="AU13" s="204"/>
      <c r="AX13" s="204"/>
      <c r="BK13" s="217"/>
      <c r="BO13" s="231"/>
      <c r="BP13" s="231"/>
      <c r="BQ13" s="231"/>
      <c r="BR13" s="231"/>
      <c r="BS13" s="231"/>
      <c r="BU13" s="231"/>
      <c r="BV13" s="231"/>
      <c r="CC13" s="212"/>
      <c r="CD13" s="212"/>
      <c r="CE13" s="212"/>
      <c r="CF13" s="212" t="s">
        <v>330</v>
      </c>
      <c r="CI13" s="232" t="str">
        <f>見本!CX15</f>
        <v>[低濃度ＰＣＢ第５版]廃シーリング材(含有)</v>
      </c>
      <c r="CJ13" s="212" t="s">
        <v>476</v>
      </c>
      <c r="CK13" s="212" t="s">
        <v>479</v>
      </c>
      <c r="CL13" s="212" t="s">
        <v>477</v>
      </c>
      <c r="CM13" s="212" t="s">
        <v>478</v>
      </c>
      <c r="CO13" s="206" t="str">
        <f>CO11</f>
        <v>[低濃度ＰＣＢ第５版]塗膜くず(含有)</v>
      </c>
      <c r="CP13" s="261" t="s">
        <v>631</v>
      </c>
      <c r="CQ13" s="261" t="s">
        <v>643</v>
      </c>
      <c r="CR13" s="206" t="s">
        <v>632</v>
      </c>
      <c r="CS13" s="206" t="s">
        <v>715</v>
      </c>
      <c r="CX13" s="656"/>
      <c r="CY13" s="257" t="s">
        <v>508</v>
      </c>
      <c r="CZ13" s="659"/>
      <c r="DA13" s="659"/>
      <c r="DB13" s="653"/>
      <c r="DC13" s="233" t="str">
        <f>$CX$11&amp;CY13</f>
        <v>[低濃度ＰＣＢ第５版]塗膜くず(含有)HRMS法 (DMSO処理)(※3)</v>
      </c>
      <c r="DD13" s="212">
        <v>12</v>
      </c>
      <c r="DE13" s="212">
        <v>26</v>
      </c>
      <c r="DF13" s="232" t="str">
        <f t="shared" si="1"/>
        <v>[低濃度ＰＣＢ第５版]廃シーリング材(含有)</v>
      </c>
      <c r="DG13" s="212">
        <v>294</v>
      </c>
    </row>
    <row r="14" spans="1:134" s="206" customFormat="1" ht="18.75" customHeight="1">
      <c r="A14" s="363"/>
      <c r="B14" s="361"/>
      <c r="C14" s="361"/>
      <c r="D14" s="216"/>
      <c r="F14" s="217"/>
      <c r="AT14" s="204"/>
      <c r="AU14" s="204"/>
      <c r="AX14" s="204"/>
      <c r="BK14" s="217"/>
      <c r="BO14" s="231"/>
      <c r="BP14" s="231"/>
      <c r="BQ14" s="231"/>
      <c r="BR14" s="231"/>
      <c r="BS14" s="231"/>
      <c r="BU14" s="231"/>
      <c r="BV14" s="231"/>
      <c r="CC14" s="212"/>
      <c r="CD14" s="212"/>
      <c r="CE14" s="212"/>
      <c r="CF14" s="212" t="s">
        <v>331</v>
      </c>
      <c r="CI14" s="232" t="str">
        <f>見本!CX16</f>
        <v>[厚生省告示192号別表第3]第1(洗浄液)</v>
      </c>
      <c r="CJ14" s="212" t="s">
        <v>476</v>
      </c>
      <c r="CK14" s="212" t="s">
        <v>479</v>
      </c>
      <c r="CL14" s="212" t="s">
        <v>477</v>
      </c>
      <c r="CM14" s="212" t="s">
        <v>478</v>
      </c>
      <c r="CX14" s="634" t="s">
        <v>691</v>
      </c>
      <c r="CY14" s="635"/>
      <c r="CZ14" s="212" t="s">
        <v>404</v>
      </c>
      <c r="DA14" s="212" t="s">
        <v>370</v>
      </c>
      <c r="DB14" s="233" t="s">
        <v>374</v>
      </c>
      <c r="DC14" s="233" t="str">
        <f t="shared" si="0"/>
        <v>[低濃度ＰＣＢ第５版]廃感圧紙(含有)</v>
      </c>
      <c r="DD14" s="212">
        <v>13</v>
      </c>
      <c r="DE14" s="212">
        <v>27</v>
      </c>
      <c r="DF14" s="232" t="str">
        <f t="shared" si="1"/>
        <v>[厚生省告示192号別表第3]第1(洗浄液)</v>
      </c>
      <c r="DG14" s="212">
        <v>257</v>
      </c>
    </row>
    <row r="15" spans="1:134" s="206" customFormat="1" ht="18.75" customHeight="1">
      <c r="A15" s="363"/>
      <c r="B15" s="361"/>
      <c r="C15" s="361"/>
      <c r="D15" s="216"/>
      <c r="F15" s="217"/>
      <c r="AT15" s="204"/>
      <c r="AU15" s="204"/>
      <c r="AX15" s="204"/>
      <c r="BK15" s="217"/>
      <c r="BO15" s="231"/>
      <c r="BP15" s="231"/>
      <c r="BQ15" s="231"/>
      <c r="BR15" s="231"/>
      <c r="BS15" s="231"/>
      <c r="BU15" s="231"/>
      <c r="BV15" s="231"/>
      <c r="CC15" s="212"/>
      <c r="CD15" s="212"/>
      <c r="CE15" s="212"/>
      <c r="CF15" s="212" t="s">
        <v>332</v>
      </c>
      <c r="CI15" s="232" t="str">
        <f>見本!CX17</f>
        <v>[厚生省告示192号別表第3]第2(拭き取り)</v>
      </c>
      <c r="CJ15" s="212" t="s">
        <v>361</v>
      </c>
      <c r="CK15" s="212" t="s">
        <v>361</v>
      </c>
      <c r="CL15" s="212" t="s">
        <v>361</v>
      </c>
      <c r="CM15" s="212" t="s">
        <v>361</v>
      </c>
      <c r="CX15" s="634" t="s">
        <v>692</v>
      </c>
      <c r="CY15" s="635"/>
      <c r="CZ15" s="212" t="s">
        <v>404</v>
      </c>
      <c r="DA15" s="212" t="s">
        <v>370</v>
      </c>
      <c r="DB15" s="233" t="s">
        <v>374</v>
      </c>
      <c r="DC15" s="233" t="str">
        <f t="shared" si="0"/>
        <v>[低濃度ＰＣＢ第５版]廃シーリング材(含有)</v>
      </c>
      <c r="DD15" s="212">
        <v>14</v>
      </c>
      <c r="DE15" s="212">
        <v>28</v>
      </c>
      <c r="DF15" s="232" t="str">
        <f t="shared" si="1"/>
        <v>[厚生省告示192号別表第3]第2(拭き取り)</v>
      </c>
      <c r="DG15" s="212">
        <v>257</v>
      </c>
    </row>
    <row r="16" spans="1:134" s="206" customFormat="1" ht="18.75" customHeight="1" thickBot="1">
      <c r="A16" s="363"/>
      <c r="B16" s="361"/>
      <c r="C16" s="361"/>
      <c r="D16" s="216"/>
      <c r="F16" s="217"/>
      <c r="AT16" s="204"/>
      <c r="AU16" s="204"/>
      <c r="AX16" s="204"/>
      <c r="BK16" s="217"/>
      <c r="BO16" s="231"/>
      <c r="BP16" s="231"/>
      <c r="BQ16" s="231"/>
      <c r="BR16" s="231"/>
      <c r="BS16" s="231"/>
      <c r="BU16" s="231"/>
      <c r="BV16" s="231"/>
      <c r="CC16" s="212"/>
      <c r="CD16" s="212"/>
      <c r="CE16" s="212"/>
      <c r="CF16" s="212" t="s">
        <v>333</v>
      </c>
      <c r="CI16" s="232" t="str">
        <f>見本!CX18</f>
        <v>[厚生省告示192号別表第3]第3(部材採取)</v>
      </c>
      <c r="CJ16" s="212" t="s">
        <v>476</v>
      </c>
      <c r="CK16" s="212" t="s">
        <v>479</v>
      </c>
      <c r="CL16" s="212" t="s">
        <v>477</v>
      </c>
      <c r="CM16" s="212" t="s">
        <v>478</v>
      </c>
      <c r="CX16" s="634" t="s">
        <v>693</v>
      </c>
      <c r="CY16" s="635"/>
      <c r="CZ16" s="212" t="s">
        <v>572</v>
      </c>
      <c r="DA16" s="227" t="s">
        <v>500</v>
      </c>
      <c r="DB16" s="233" t="s">
        <v>374</v>
      </c>
      <c r="DC16" s="233" t="str">
        <f t="shared" si="0"/>
        <v>[厚生省告示192号別表第3]第1(洗浄液)</v>
      </c>
      <c r="DD16" s="212">
        <v>15</v>
      </c>
      <c r="DE16" s="212"/>
      <c r="DF16" s="232" t="str">
        <f t="shared" si="1"/>
        <v>[厚生省告示192号別表第3]第3(部材採取)</v>
      </c>
      <c r="DG16" s="212">
        <v>257</v>
      </c>
    </row>
    <row r="17" spans="1:111" s="206" customFormat="1" ht="32.25" customHeight="1" thickBot="1">
      <c r="A17" s="363"/>
      <c r="B17" s="356" t="s">
        <v>664</v>
      </c>
      <c r="C17" s="519" t="s">
        <v>585</v>
      </c>
      <c r="D17" s="518"/>
      <c r="F17" s="217"/>
      <c r="AT17" s="204"/>
      <c r="AU17" s="204"/>
      <c r="AX17" s="204"/>
      <c r="BK17" s="217"/>
      <c r="BO17" s="231"/>
      <c r="BP17" s="231"/>
      <c r="BQ17" s="231"/>
      <c r="BR17" s="231"/>
      <c r="BS17" s="231"/>
      <c r="BU17" s="231"/>
      <c r="BV17" s="231"/>
      <c r="CC17" s="212"/>
      <c r="CD17" s="212"/>
      <c r="CE17" s="212"/>
      <c r="CF17" s="212" t="s">
        <v>334</v>
      </c>
      <c r="CI17" s="232" t="str">
        <f>見本!CX19</f>
        <v>[JIS K 5674］塗膜くず　鉛・クロム（PCB分析不要）</v>
      </c>
      <c r="CJ17" s="212" t="s">
        <v>361</v>
      </c>
      <c r="CK17" s="212" t="s">
        <v>361</v>
      </c>
      <c r="CL17" s="212" t="s">
        <v>361</v>
      </c>
      <c r="CM17" s="212" t="s">
        <v>361</v>
      </c>
      <c r="CX17" s="634" t="s">
        <v>694</v>
      </c>
      <c r="CY17" s="635"/>
      <c r="CZ17" s="212" t="s">
        <v>573</v>
      </c>
      <c r="DA17" s="227" t="s">
        <v>500</v>
      </c>
      <c r="DB17" s="233" t="s">
        <v>374</v>
      </c>
      <c r="DC17" s="233" t="str">
        <f t="shared" si="0"/>
        <v>[厚生省告示192号別表第3]第2(拭き取り)</v>
      </c>
      <c r="DD17" s="212">
        <v>16</v>
      </c>
      <c r="DE17" s="212"/>
      <c r="DF17" s="232" t="str">
        <f>CI18</f>
        <v>その他(備考欄に入力ください）</v>
      </c>
      <c r="DG17" s="212"/>
    </row>
    <row r="18" spans="1:111" s="206" customFormat="1" ht="18.75" customHeight="1">
      <c r="A18" s="363"/>
      <c r="B18" s="361"/>
      <c r="C18" s="361"/>
      <c r="D18" s="216"/>
      <c r="F18" s="217"/>
      <c r="AT18" s="204"/>
      <c r="AU18" s="204"/>
      <c r="AX18" s="204"/>
      <c r="BK18" s="217"/>
      <c r="BO18" s="231"/>
      <c r="BP18" s="231"/>
      <c r="BQ18" s="231"/>
      <c r="BR18" s="231"/>
      <c r="BS18" s="231"/>
      <c r="BU18" s="231"/>
      <c r="BV18" s="231"/>
      <c r="CC18" s="212"/>
      <c r="CD18" s="212"/>
      <c r="CE18" s="212"/>
      <c r="CF18" s="212" t="s">
        <v>335</v>
      </c>
      <c r="CI18" s="232" t="str">
        <f>見本!CX20</f>
        <v>その他(備考欄に入力ください）</v>
      </c>
      <c r="CJ18" s="212" t="s">
        <v>361</v>
      </c>
      <c r="CK18" s="212" t="s">
        <v>361</v>
      </c>
      <c r="CL18" s="212" t="s">
        <v>361</v>
      </c>
      <c r="CM18" s="212" t="s">
        <v>361</v>
      </c>
      <c r="CX18" s="634" t="s">
        <v>695</v>
      </c>
      <c r="CY18" s="635"/>
      <c r="CZ18" s="212" t="s">
        <v>371</v>
      </c>
      <c r="DA18" s="227" t="s">
        <v>500</v>
      </c>
      <c r="DB18" s="233" t="s">
        <v>374</v>
      </c>
      <c r="DC18" s="233" t="str">
        <f t="shared" si="0"/>
        <v>[厚生省告示192号別表第3]第3(部材採取)</v>
      </c>
      <c r="DD18" s="212">
        <v>17</v>
      </c>
      <c r="DE18" s="212"/>
      <c r="DF18" s="204">
        <f>CI19</f>
        <v>0</v>
      </c>
      <c r="DG18" s="253"/>
    </row>
    <row r="19" spans="1:111" s="206" customFormat="1" ht="18.75" customHeight="1" thickBot="1">
      <c r="A19" s="363"/>
      <c r="B19" s="447" t="s">
        <v>412</v>
      </c>
      <c r="C19" s="228"/>
      <c r="D19" s="450" t="s">
        <v>444</v>
      </c>
      <c r="E19" s="204"/>
      <c r="F19" s="204"/>
      <c r="G19" s="204"/>
      <c r="H19" s="204"/>
      <c r="I19" s="204"/>
      <c r="J19" s="204"/>
      <c r="K19" s="204"/>
      <c r="L19" s="204"/>
      <c r="M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X19" s="204"/>
      <c r="BK19" s="217"/>
      <c r="BO19" s="231"/>
      <c r="BP19" s="231"/>
      <c r="BQ19" s="231"/>
      <c r="BR19" s="231"/>
      <c r="BS19" s="231"/>
      <c r="BU19" s="231"/>
      <c r="BV19" s="231"/>
      <c r="CC19" s="212"/>
      <c r="CD19" s="212"/>
      <c r="CE19" s="212"/>
      <c r="CF19" s="212" t="s">
        <v>336</v>
      </c>
      <c r="CI19" s="265"/>
      <c r="CW19" s="266"/>
      <c r="CX19" s="529" t="s">
        <v>696</v>
      </c>
      <c r="CY19" s="530"/>
      <c r="CZ19" s="212" t="s">
        <v>583</v>
      </c>
      <c r="DA19" s="212" t="s">
        <v>583</v>
      </c>
      <c r="DB19" s="212" t="s">
        <v>583</v>
      </c>
      <c r="DC19" s="233" t="str">
        <f t="shared" si="0"/>
        <v>[JIS K 5674］塗膜くず　鉛・クロム（PCB分析不要）</v>
      </c>
      <c r="DD19" s="212">
        <v>34</v>
      </c>
      <c r="DE19" s="212">
        <v>34</v>
      </c>
      <c r="DF19" s="204"/>
      <c r="DG19" s="253"/>
    </row>
    <row r="20" spans="1:111" s="206" customFormat="1" ht="18.75" customHeight="1" thickBot="1">
      <c r="A20" s="363"/>
      <c r="B20" s="375" t="s">
        <v>376</v>
      </c>
      <c r="C20" s="385"/>
      <c r="D20" s="383" t="s">
        <v>716</v>
      </c>
      <c r="E20" s="234"/>
      <c r="F20" s="237" t="s">
        <v>248</v>
      </c>
      <c r="G20" s="236"/>
      <c r="H20" s="236"/>
      <c r="I20" s="204"/>
      <c r="J20" s="204"/>
      <c r="K20" s="204"/>
      <c r="AT20" s="204"/>
      <c r="AU20" s="204"/>
      <c r="AX20" s="204"/>
      <c r="BJ20" s="206" t="s">
        <v>413</v>
      </c>
      <c r="BK20" s="217"/>
      <c r="BO20" s="231"/>
      <c r="BP20" s="231"/>
      <c r="BQ20" s="231"/>
      <c r="BR20" s="231"/>
      <c r="BS20" s="231"/>
      <c r="BU20" s="231"/>
      <c r="BV20" s="231"/>
      <c r="CC20" s="212"/>
      <c r="CD20" s="212"/>
      <c r="CE20" s="212"/>
      <c r="CF20" s="212" t="s">
        <v>337</v>
      </c>
      <c r="CW20" s="266"/>
      <c r="CX20" s="614" t="s">
        <v>697</v>
      </c>
      <c r="CY20" s="615"/>
      <c r="CZ20" s="227" t="s">
        <v>368</v>
      </c>
      <c r="DA20" s="227" t="s">
        <v>574</v>
      </c>
      <c r="DB20" s="233" t="s">
        <v>374</v>
      </c>
      <c r="DC20" s="233" t="str">
        <f t="shared" si="0"/>
        <v>その他(備考欄に入力ください）</v>
      </c>
      <c r="DD20" s="212"/>
      <c r="DE20" s="212"/>
      <c r="DF20" s="204">
        <f>CI20</f>
        <v>0</v>
      </c>
    </row>
    <row r="21" spans="1:111" s="206" customFormat="1" ht="18.75" customHeight="1">
      <c r="A21" s="363"/>
      <c r="B21" s="376" t="s">
        <v>377</v>
      </c>
      <c r="C21" s="386"/>
      <c r="D21" s="235" t="s">
        <v>717</v>
      </c>
      <c r="E21" s="236"/>
      <c r="F21" s="241" t="s">
        <v>201</v>
      </c>
      <c r="G21" s="661">
        <f>IF(Z4="",Z5,Z5&amp;"  "&amp;Z4)</f>
        <v>0</v>
      </c>
      <c r="H21" s="662"/>
      <c r="I21" s="663"/>
      <c r="J21" s="465"/>
      <c r="K21" s="465"/>
      <c r="AT21" s="204"/>
      <c r="AU21" s="204"/>
      <c r="AX21" s="204"/>
      <c r="BG21" s="206" t="s">
        <v>412</v>
      </c>
      <c r="BJ21" s="206" t="str">
        <f>IF(D36="","依頼日","OK")</f>
        <v>OK</v>
      </c>
      <c r="BK21" s="217"/>
      <c r="BL21" s="231"/>
      <c r="BM21" s="231"/>
      <c r="BN21" s="231"/>
      <c r="BO21" s="231"/>
      <c r="BP21" s="231"/>
      <c r="BR21" s="231"/>
      <c r="BS21" s="231"/>
      <c r="CC21" s="212"/>
      <c r="CD21" s="212"/>
      <c r="CE21" s="212"/>
      <c r="CF21" s="212" t="s">
        <v>338</v>
      </c>
      <c r="DB21" s="257" t="s">
        <v>575</v>
      </c>
      <c r="DC21" s="257" t="str">
        <f>$CX$11&amp;CY11&amp;$CP$11</f>
        <v>[低濃度ＰＣＢ第５版]塗膜くず(含有)方法指定なし(※1)JIS K 5674</v>
      </c>
      <c r="DD21" s="212">
        <v>29</v>
      </c>
      <c r="DE21" s="212">
        <v>32</v>
      </c>
    </row>
    <row r="22" spans="1:111" s="206" customFormat="1" ht="18.75" customHeight="1">
      <c r="A22" s="363"/>
      <c r="B22" s="377" t="s">
        <v>382</v>
      </c>
      <c r="C22" s="409" t="s">
        <v>585</v>
      </c>
      <c r="D22" s="239" t="s">
        <v>718</v>
      </c>
      <c r="E22" s="240"/>
      <c r="F22" s="245" t="s">
        <v>202</v>
      </c>
      <c r="G22" s="614" t="str">
        <f>Z8</f>
        <v>未選択</v>
      </c>
      <c r="H22" s="619"/>
      <c r="I22" s="620"/>
      <c r="J22" s="465"/>
      <c r="K22" s="465"/>
      <c r="AT22" s="204"/>
      <c r="AU22" s="204"/>
      <c r="AX22" s="204"/>
      <c r="BJ22" s="206" t="str">
        <f>IF(D37="","到着日","OK")</f>
        <v>OK</v>
      </c>
      <c r="BK22" s="217"/>
      <c r="BL22" s="231"/>
      <c r="BM22" s="231"/>
      <c r="BN22" s="231"/>
      <c r="BO22" s="231"/>
      <c r="BP22" s="231"/>
      <c r="BR22" s="231" t="s">
        <v>432</v>
      </c>
      <c r="BS22" s="231"/>
      <c r="BT22" s="271" t="b">
        <v>1</v>
      </c>
      <c r="BV22" s="181" t="str">
        <f>IF(BT22=TRUE,"OK","確認まち")</f>
        <v>OK</v>
      </c>
      <c r="CC22" s="212"/>
      <c r="CD22" s="212"/>
      <c r="CE22" s="212"/>
      <c r="CF22" s="212" t="s">
        <v>339</v>
      </c>
      <c r="CI22" s="265"/>
      <c r="CX22" s="266"/>
      <c r="CY22" s="266"/>
      <c r="CZ22" s="266"/>
      <c r="DA22" s="266"/>
      <c r="DB22" s="257" t="s">
        <v>576</v>
      </c>
      <c r="DC22" s="257" t="str">
        <f>$CX$11&amp;CY12&amp;$CP$11</f>
        <v>[低濃度ＰＣＢ第５版]塗膜くず(含有)HRMS法(※2)JIS K 5674</v>
      </c>
      <c r="DD22" s="212">
        <v>30</v>
      </c>
      <c r="DE22" s="212">
        <v>33</v>
      </c>
    </row>
    <row r="23" spans="1:111" s="206" customFormat="1" ht="18.75" customHeight="1" thickBot="1">
      <c r="A23" s="363"/>
      <c r="B23" s="406" t="s">
        <v>383</v>
      </c>
      <c r="C23" s="407" t="s">
        <v>585</v>
      </c>
      <c r="D23" s="408">
        <v>9999999</v>
      </c>
      <c r="E23" s="204"/>
      <c r="F23" s="247" t="s">
        <v>584</v>
      </c>
      <c r="G23" s="621" t="str">
        <f>IF(Z6="",Z11,Z6)</f>
        <v>未選択</v>
      </c>
      <c r="H23" s="622"/>
      <c r="I23" s="623"/>
      <c r="J23" s="465"/>
      <c r="K23" s="465"/>
      <c r="AT23" s="204"/>
      <c r="AU23" s="204"/>
      <c r="AX23" s="204"/>
      <c r="BJ23" s="206" t="str">
        <f>IF(D31="","目的","OK")</f>
        <v>OK</v>
      </c>
      <c r="BK23" s="217"/>
      <c r="BL23" s="231"/>
      <c r="BM23" s="231"/>
      <c r="BN23" s="231"/>
      <c r="BO23" s="231"/>
      <c r="BP23" s="231"/>
      <c r="BR23" s="231"/>
      <c r="BS23" s="231"/>
      <c r="CC23" s="212"/>
      <c r="CD23" s="212"/>
      <c r="CE23" s="212"/>
      <c r="CF23" s="212" t="s">
        <v>340</v>
      </c>
      <c r="CI23" s="265"/>
      <c r="CW23" s="272"/>
      <c r="DB23" s="257" t="s">
        <v>577</v>
      </c>
      <c r="DC23" s="257" t="str">
        <f>$CX$11&amp;CY13&amp;$CP$11</f>
        <v>[低濃度ＰＣＢ第５版]塗膜くず(含有)HRMS法 (DMSO処理)(※3)JIS K 5674</v>
      </c>
      <c r="DD23" s="212">
        <v>31</v>
      </c>
      <c r="DE23" s="212">
        <v>31</v>
      </c>
    </row>
    <row r="24" spans="1:111" s="206" customFormat="1" ht="18.75" customHeight="1" thickBot="1">
      <c r="A24" s="363"/>
      <c r="B24" s="378" t="s">
        <v>384</v>
      </c>
      <c r="C24" s="387" t="s">
        <v>585</v>
      </c>
      <c r="D24" s="246" t="s">
        <v>719</v>
      </c>
      <c r="E24" s="204"/>
      <c r="F24" s="237" t="s">
        <v>673</v>
      </c>
      <c r="L24" s="248"/>
      <c r="AT24" s="204"/>
      <c r="AU24" s="204"/>
      <c r="AX24" s="204"/>
      <c r="BG24" s="206" t="str">
        <f>IF(D22="","氏名","OK")</f>
        <v>OK</v>
      </c>
      <c r="BJ24" s="206" t="str">
        <f>IF(D32="","件名","OK")</f>
        <v>OK</v>
      </c>
      <c r="BK24" s="217"/>
      <c r="BL24" s="231"/>
      <c r="BM24" s="231"/>
      <c r="BR24" s="206" t="s">
        <v>412</v>
      </c>
      <c r="BV24" s="206" t="s">
        <v>413</v>
      </c>
      <c r="CC24" s="212"/>
      <c r="CD24" s="212"/>
      <c r="CE24" s="212"/>
      <c r="CF24" s="212" t="s">
        <v>313</v>
      </c>
      <c r="CI24" s="265"/>
      <c r="CW24" s="266"/>
    </row>
    <row r="25" spans="1:111" s="206" customFormat="1" ht="18.75" customHeight="1">
      <c r="A25" s="363"/>
      <c r="B25" s="379" t="s">
        <v>385</v>
      </c>
      <c r="C25" s="387" t="s">
        <v>585</v>
      </c>
      <c r="D25" s="250" t="s">
        <v>720</v>
      </c>
      <c r="E25" s="204"/>
      <c r="F25" s="624" t="s">
        <v>355</v>
      </c>
      <c r="G25" s="625"/>
      <c r="H25" s="626"/>
      <c r="I25" s="254" t="s">
        <v>510</v>
      </c>
      <c r="J25" s="466"/>
      <c r="K25" s="466"/>
      <c r="AT25" s="204"/>
      <c r="AU25" s="204"/>
      <c r="AX25" s="204"/>
      <c r="BG25" s="206" t="str">
        <f>IF(D23="","郵便番号","OK")</f>
        <v>OK</v>
      </c>
      <c r="BJ25" s="206" t="str">
        <f>IF(D33="","報告書宛名","OK")</f>
        <v>OK</v>
      </c>
      <c r="BK25" s="217"/>
      <c r="BL25" s="231"/>
      <c r="BM25" s="231"/>
      <c r="BR25" s="206" t="s">
        <v>433</v>
      </c>
      <c r="BT25" s="206">
        <v>6</v>
      </c>
      <c r="BV25" s="206" t="s">
        <v>433</v>
      </c>
      <c r="BX25" s="206">
        <f>COUNTIF(B31:B37,"*必須*")-IF(OR(D35=BK4,D35=BK5,D35=BK6),2,0)</f>
        <v>0</v>
      </c>
      <c r="CC25" s="212"/>
      <c r="CD25" s="212"/>
      <c r="CE25" s="212"/>
      <c r="CF25" s="212"/>
      <c r="CW25" s="266"/>
    </row>
    <row r="26" spans="1:111" s="206" customFormat="1" ht="18.75" customHeight="1">
      <c r="A26" s="363"/>
      <c r="B26" s="380" t="s">
        <v>378</v>
      </c>
      <c r="C26" s="410"/>
      <c r="D26" s="252" t="s">
        <v>721</v>
      </c>
      <c r="E26" s="204"/>
      <c r="F26" s="627" t="s">
        <v>92</v>
      </c>
      <c r="G26" s="628"/>
      <c r="H26" s="629"/>
      <c r="I26" s="258"/>
      <c r="J26" s="255"/>
      <c r="K26" s="255"/>
      <c r="L26" s="253"/>
      <c r="M26" s="238"/>
      <c r="AT26" s="204"/>
      <c r="AU26" s="204"/>
      <c r="AX26" s="204"/>
      <c r="BG26" s="206" t="str">
        <f>IF(D24="","住所","OK")</f>
        <v>OK</v>
      </c>
      <c r="BJ26" s="206" t="str">
        <f>IF(D35="","搬入方法","OK")</f>
        <v>搬入方法</v>
      </c>
      <c r="BK26" s="230"/>
      <c r="BL26" s="231"/>
      <c r="BM26" s="231"/>
      <c r="BR26" s="206" t="s">
        <v>578</v>
      </c>
      <c r="BT26" s="206">
        <f>COUNTIF(BG22:BG30,"OK")</f>
        <v>6</v>
      </c>
      <c r="BV26" s="206" t="s">
        <v>578</v>
      </c>
      <c r="BX26" s="206">
        <f>COUNTIF(BJ21:BJ26,"OK")</f>
        <v>5</v>
      </c>
      <c r="CC26" s="212"/>
      <c r="CD26" s="212"/>
      <c r="CE26" s="212"/>
      <c r="CF26" s="212"/>
      <c r="CW26" s="266"/>
    </row>
    <row r="27" spans="1:111" s="206" customFormat="1" ht="18.75" customHeight="1">
      <c r="A27" s="363"/>
      <c r="B27" s="381" t="s">
        <v>586</v>
      </c>
      <c r="C27" s="411" t="s">
        <v>585</v>
      </c>
      <c r="D27" s="384" t="s">
        <v>722</v>
      </c>
      <c r="E27" s="204"/>
      <c r="F27" s="630" t="str">
        <f>"               "&amp;Z4&amp;"　受付係　行き "</f>
        <v xml:space="preserve">               　受付係　行き </v>
      </c>
      <c r="G27" s="628"/>
      <c r="H27" s="629"/>
      <c r="I27" s="259"/>
      <c r="J27" s="260"/>
      <c r="K27" s="260"/>
      <c r="L27" s="255"/>
      <c r="AT27" s="204"/>
      <c r="AU27" s="204"/>
      <c r="AX27" s="204"/>
      <c r="BG27" s="206" t="str">
        <f>IF(D25="","住所","OK")</f>
        <v>OK</v>
      </c>
      <c r="BJ27" s="206" t="s">
        <v>434</v>
      </c>
      <c r="BK27" s="230"/>
      <c r="BL27" s="231"/>
      <c r="BM27" s="231"/>
      <c r="BR27" s="206" t="s">
        <v>435</v>
      </c>
      <c r="BT27" s="265">
        <f>BT25-BT26</f>
        <v>0</v>
      </c>
      <c r="BV27" s="206" t="s">
        <v>435</v>
      </c>
      <c r="BX27" s="265">
        <f>BX25-BX26</f>
        <v>-5</v>
      </c>
      <c r="CC27" s="212"/>
      <c r="CD27" s="212"/>
      <c r="CE27" s="212"/>
      <c r="CF27" s="212"/>
      <c r="CW27" s="266"/>
    </row>
    <row r="28" spans="1:111" s="206" customFormat="1" ht="18.75" customHeight="1" thickBot="1">
      <c r="A28" s="363"/>
      <c r="B28" s="444" t="s">
        <v>587</v>
      </c>
      <c r="C28" s="445" t="s">
        <v>585</v>
      </c>
      <c r="D28" s="446" t="s">
        <v>723</v>
      </c>
      <c r="E28" s="204"/>
      <c r="F28" s="631" t="str">
        <f>"    Tel:"&amp;Z8</f>
        <v xml:space="preserve">    Tel:未選択</v>
      </c>
      <c r="G28" s="632"/>
      <c r="H28" s="633"/>
      <c r="I28" s="262"/>
      <c r="J28" s="263"/>
      <c r="K28" s="263"/>
      <c r="L28" s="255"/>
      <c r="AT28" s="204"/>
      <c r="AU28" s="204"/>
      <c r="AX28" s="204"/>
      <c r="BJ28" s="206" t="str">
        <f>IF(D40="","速報納期","OK")</f>
        <v>OK</v>
      </c>
      <c r="BK28" s="230"/>
      <c r="BL28" s="231"/>
      <c r="BM28" s="231"/>
      <c r="BT28" s="265"/>
      <c r="CC28" s="212"/>
      <c r="CD28" s="212"/>
      <c r="CE28" s="212"/>
      <c r="CF28" s="212"/>
      <c r="CW28" s="266"/>
    </row>
    <row r="29" spans="1:111" s="206" customFormat="1" ht="18.75" customHeight="1" thickBot="1">
      <c r="A29" s="363"/>
      <c r="D29" s="203"/>
      <c r="E29" s="240"/>
      <c r="F29" s="237" t="s">
        <v>580</v>
      </c>
      <c r="L29" s="260"/>
      <c r="AT29" s="204"/>
      <c r="AU29" s="204"/>
      <c r="AX29" s="204"/>
      <c r="BG29" s="206" t="str">
        <f>IF(D27="","電話番号","OK")</f>
        <v>OK</v>
      </c>
      <c r="BK29" s="230"/>
      <c r="BL29" s="231"/>
      <c r="BM29" s="231"/>
      <c r="BR29" s="206" t="s">
        <v>434</v>
      </c>
      <c r="BT29" s="265"/>
      <c r="BV29" s="206" t="s">
        <v>436</v>
      </c>
      <c r="CE29" s="212"/>
      <c r="CW29" s="266"/>
    </row>
    <row r="30" spans="1:111" s="206" customFormat="1" ht="18.75" customHeight="1" thickBot="1">
      <c r="A30" s="363"/>
      <c r="B30" s="448" t="s">
        <v>413</v>
      </c>
      <c r="C30" s="269"/>
      <c r="D30" s="270"/>
      <c r="E30" s="204"/>
      <c r="F30" s="616" t="str">
        <f>HYPERLINK("mailto:"&amp;Z10&amp;"?cc="&amp;CA3&amp;"&amp;subject="&amp;CA6&amp;"&amp;body="&amp;CA5&amp;"","メール送付先自動作成(クリック)")</f>
        <v>メール送付先自動作成(クリック)</v>
      </c>
      <c r="G30" s="617"/>
      <c r="H30" s="618"/>
      <c r="I30" s="264"/>
      <c r="J30" s="264"/>
      <c r="K30" s="264"/>
      <c r="L30" s="263"/>
      <c r="AT30" s="204"/>
      <c r="AU30" s="204"/>
      <c r="AX30" s="204"/>
      <c r="BG30" s="206" t="str">
        <f>IF(D28="","mail","OK")</f>
        <v>OK</v>
      </c>
      <c r="BK30" s="230"/>
      <c r="BR30" s="206" t="s">
        <v>433</v>
      </c>
      <c r="BT30" s="206">
        <v>1</v>
      </c>
      <c r="BV30" s="206" t="s">
        <v>433</v>
      </c>
      <c r="BX30" s="206">
        <v>3</v>
      </c>
      <c r="CE30" s="212"/>
      <c r="CW30" s="266"/>
    </row>
    <row r="31" spans="1:111" s="206" customFormat="1" ht="18.75" customHeight="1" thickBot="1">
      <c r="A31" s="363"/>
      <c r="B31" s="412" t="s">
        <v>588</v>
      </c>
      <c r="C31" s="413" t="s">
        <v>585</v>
      </c>
      <c r="D31" s="419" t="s">
        <v>399</v>
      </c>
      <c r="AT31" s="204"/>
      <c r="AU31" s="204"/>
      <c r="AX31" s="204"/>
      <c r="BK31" s="230"/>
      <c r="BR31" s="206" t="s">
        <v>578</v>
      </c>
      <c r="BS31" s="206">
        <f>COUNTIF(BF27:BF35,"OK")</f>
        <v>0</v>
      </c>
      <c r="BT31" s="206">
        <f>COUNTIF(BJ28:BJ31,"OK")</f>
        <v>1</v>
      </c>
      <c r="BV31" s="206" t="s">
        <v>578</v>
      </c>
      <c r="BX31" s="206">
        <f>COUNTIF(BJ34:BJ40,"OK")</f>
        <v>3</v>
      </c>
      <c r="CC31" s="253"/>
      <c r="CD31" s="253"/>
      <c r="CF31" s="253"/>
      <c r="CW31" s="272"/>
    </row>
    <row r="32" spans="1:111" s="206" customFormat="1" ht="18.75" customHeight="1" thickTop="1">
      <c r="A32" s="363"/>
      <c r="B32" s="395" t="s">
        <v>589</v>
      </c>
      <c r="C32" s="410" t="s">
        <v>585</v>
      </c>
      <c r="D32" s="418" t="s">
        <v>726</v>
      </c>
      <c r="L32" s="264"/>
      <c r="AT32" s="204"/>
      <c r="AU32" s="204"/>
      <c r="AX32" s="204"/>
      <c r="BK32" s="217"/>
      <c r="BR32" s="206" t="s">
        <v>435</v>
      </c>
      <c r="BT32" s="265">
        <f>BT30-BT31</f>
        <v>0</v>
      </c>
      <c r="BV32" s="206" t="s">
        <v>435</v>
      </c>
      <c r="BX32" s="265">
        <f>BX30-BX31</f>
        <v>0</v>
      </c>
      <c r="CW32" s="272"/>
    </row>
    <row r="33" spans="1:101" s="206" customFormat="1" ht="18.75" customHeight="1">
      <c r="A33" s="363"/>
      <c r="B33" s="396" t="s">
        <v>590</v>
      </c>
      <c r="C33" s="401" t="s">
        <v>585</v>
      </c>
      <c r="D33" s="415" t="s">
        <v>724</v>
      </c>
      <c r="F33" s="280" t="s">
        <v>417</v>
      </c>
      <c r="G33" s="281"/>
      <c r="H33" s="281"/>
      <c r="AT33" s="204"/>
      <c r="AU33" s="204"/>
      <c r="AX33" s="204"/>
      <c r="BJ33" s="206" t="s">
        <v>436</v>
      </c>
      <c r="BK33" s="217"/>
      <c r="CE33" s="253"/>
      <c r="CW33" s="272"/>
    </row>
    <row r="34" spans="1:101" s="206" customFormat="1" ht="18.75" customHeight="1">
      <c r="A34" s="363"/>
      <c r="B34" s="397" t="s">
        <v>552</v>
      </c>
      <c r="C34" s="402"/>
      <c r="D34" s="415" t="s">
        <v>725</v>
      </c>
      <c r="F34" s="284" t="s">
        <v>388</v>
      </c>
      <c r="G34" s="667"/>
      <c r="H34" s="668"/>
      <c r="I34" s="669"/>
      <c r="J34" s="467"/>
      <c r="K34" s="467"/>
      <c r="AT34" s="204"/>
      <c r="AU34" s="204"/>
      <c r="AX34" s="204"/>
      <c r="BK34" s="217"/>
      <c r="BR34" s="206" t="s">
        <v>437</v>
      </c>
      <c r="BV34" s="206" t="s">
        <v>438</v>
      </c>
      <c r="CW34" s="266"/>
    </row>
    <row r="35" spans="1:101" s="206" customFormat="1" ht="18.75" customHeight="1">
      <c r="A35" s="363"/>
      <c r="B35" s="398" t="s">
        <v>591</v>
      </c>
      <c r="C35" s="403" t="s">
        <v>585</v>
      </c>
      <c r="D35" s="416"/>
      <c r="F35" s="285" t="s">
        <v>377</v>
      </c>
      <c r="G35" s="670"/>
      <c r="H35" s="671"/>
      <c r="I35" s="672"/>
      <c r="J35" s="467"/>
      <c r="K35" s="467"/>
      <c r="AT35" s="204"/>
      <c r="AU35" s="204"/>
      <c r="AX35" s="204"/>
      <c r="BJ35" s="206" t="str">
        <f>IF(D47="","報告書発行日","OK")</f>
        <v>OK</v>
      </c>
      <c r="BK35" s="217"/>
      <c r="BR35" s="206" t="s">
        <v>433</v>
      </c>
      <c r="BT35" s="206">
        <v>5</v>
      </c>
      <c r="BV35" s="206" t="s">
        <v>433</v>
      </c>
      <c r="BX35" s="206">
        <v>5</v>
      </c>
      <c r="CW35" s="266"/>
    </row>
    <row r="36" spans="1:101" s="206" customFormat="1" ht="18.75" customHeight="1">
      <c r="A36" s="363"/>
      <c r="B36" s="399" t="s">
        <v>592</v>
      </c>
      <c r="C36" s="404" t="s">
        <v>585</v>
      </c>
      <c r="D36" s="417">
        <v>44270</v>
      </c>
      <c r="F36" s="285" t="s">
        <v>382</v>
      </c>
      <c r="G36" s="667"/>
      <c r="H36" s="668"/>
      <c r="I36" s="669"/>
      <c r="J36" s="467"/>
      <c r="K36" s="467"/>
      <c r="AT36" s="204"/>
      <c r="AU36" s="204"/>
      <c r="AX36" s="204"/>
      <c r="BJ36" s="206" t="str">
        <f>IF(D48="","発送方法","OK")</f>
        <v>OK</v>
      </c>
      <c r="BK36" s="217"/>
      <c r="BR36" s="206" t="s">
        <v>578</v>
      </c>
      <c r="BT36" s="206">
        <f>COUNTIF(BM42:BM50,"OK")</f>
        <v>0</v>
      </c>
      <c r="BV36" s="206" t="s">
        <v>578</v>
      </c>
      <c r="BX36" s="206">
        <f>COUNTIF(BO42:BO50,"OK")</f>
        <v>0</v>
      </c>
      <c r="CW36" s="266"/>
    </row>
    <row r="37" spans="1:101" s="206" customFormat="1" ht="18.75" customHeight="1" thickBot="1">
      <c r="A37" s="363"/>
      <c r="B37" s="400" t="s">
        <v>593</v>
      </c>
      <c r="C37" s="405" t="s">
        <v>585</v>
      </c>
      <c r="D37" s="273">
        <v>44271</v>
      </c>
      <c r="F37" s="285" t="s">
        <v>383</v>
      </c>
      <c r="G37" s="664"/>
      <c r="H37" s="665"/>
      <c r="I37" s="666"/>
      <c r="J37" s="468"/>
      <c r="K37" s="468"/>
      <c r="AT37" s="204"/>
      <c r="AU37" s="204"/>
      <c r="AX37" s="204"/>
      <c r="BJ37" s="206" t="str">
        <f>IF(D49="","部数","OK")</f>
        <v>OK</v>
      </c>
      <c r="BK37" s="217"/>
      <c r="BL37" s="231"/>
      <c r="BM37" s="231"/>
      <c r="BN37" s="231"/>
      <c r="BO37" s="231"/>
      <c r="BP37" s="231"/>
      <c r="BQ37" s="231"/>
      <c r="BR37" s="206" t="s">
        <v>435</v>
      </c>
      <c r="BS37" s="231"/>
      <c r="BT37" s="265">
        <f>BT35-BT36</f>
        <v>5</v>
      </c>
      <c r="BV37" s="206" t="s">
        <v>435</v>
      </c>
      <c r="BX37" s="265">
        <f>BX35-BX36</f>
        <v>5</v>
      </c>
      <c r="CW37" s="266"/>
    </row>
    <row r="38" spans="1:101" s="206" customFormat="1" ht="18.75" customHeight="1">
      <c r="A38" s="363"/>
      <c r="B38" s="370"/>
      <c r="C38" s="370"/>
      <c r="F38" s="285" t="s">
        <v>384</v>
      </c>
      <c r="G38" s="667"/>
      <c r="H38" s="668"/>
      <c r="I38" s="669"/>
      <c r="J38" s="467"/>
      <c r="K38" s="467"/>
      <c r="AT38" s="204"/>
      <c r="AU38" s="204"/>
      <c r="AX38" s="204"/>
      <c r="BK38" s="217"/>
      <c r="BL38" s="231"/>
      <c r="BM38" s="231"/>
      <c r="BN38" s="231"/>
      <c r="BO38" s="231"/>
      <c r="BP38" s="231"/>
      <c r="BQ38" s="231"/>
      <c r="BR38" s="231"/>
      <c r="BS38" s="231"/>
      <c r="CJ38" s="204"/>
      <c r="CW38" s="266"/>
    </row>
    <row r="39" spans="1:101" s="206" customFormat="1" ht="18.75" customHeight="1" thickBot="1">
      <c r="A39" s="363"/>
      <c r="B39" s="449" t="s">
        <v>414</v>
      </c>
      <c r="C39" s="274"/>
      <c r="D39" s="203"/>
      <c r="E39" s="275"/>
      <c r="F39" s="285" t="s">
        <v>385</v>
      </c>
      <c r="G39" s="670"/>
      <c r="H39" s="671"/>
      <c r="I39" s="672"/>
      <c r="J39" s="469"/>
      <c r="K39" s="469"/>
      <c r="AT39" s="204"/>
      <c r="AU39" s="204"/>
      <c r="AX39" s="204"/>
      <c r="BK39" s="230"/>
      <c r="BL39" s="231"/>
      <c r="BM39" s="231"/>
      <c r="BN39" s="231"/>
      <c r="BO39" s="231"/>
      <c r="BP39" s="231"/>
      <c r="BQ39" s="231"/>
      <c r="BR39" s="231"/>
      <c r="BS39" s="231"/>
      <c r="CJ39" s="204"/>
      <c r="CW39" s="266"/>
    </row>
    <row r="40" spans="1:101" s="206" customFormat="1" ht="18.75" customHeight="1">
      <c r="A40" s="363"/>
      <c r="B40" s="420" t="s">
        <v>594</v>
      </c>
      <c r="C40" s="421" t="s">
        <v>585</v>
      </c>
      <c r="D40" s="422" t="s">
        <v>727</v>
      </c>
      <c r="E40" s="520" t="s">
        <v>485</v>
      </c>
      <c r="F40" s="287" t="s">
        <v>378</v>
      </c>
      <c r="G40" s="667"/>
      <c r="H40" s="668"/>
      <c r="I40" s="669"/>
      <c r="J40" s="467"/>
      <c r="K40" s="467"/>
      <c r="AT40" s="204"/>
      <c r="AU40" s="204"/>
      <c r="AX40" s="204"/>
      <c r="BK40" s="230"/>
      <c r="BL40" s="231"/>
      <c r="BM40" s="231"/>
      <c r="BN40" s="231"/>
      <c r="BO40" s="231"/>
      <c r="BP40" s="231"/>
      <c r="BQ40" s="231"/>
      <c r="BR40" s="231" t="s">
        <v>439</v>
      </c>
      <c r="BS40" s="231"/>
      <c r="BV40" s="206" t="s">
        <v>579</v>
      </c>
      <c r="CJ40" s="204"/>
    </row>
    <row r="41" spans="1:101" s="206" customFormat="1" ht="18.75" customHeight="1">
      <c r="A41" s="363"/>
      <c r="B41" s="392" t="s">
        <v>501</v>
      </c>
      <c r="C41" s="388"/>
      <c r="D41" s="423" t="s">
        <v>380</v>
      </c>
      <c r="E41" s="204"/>
      <c r="F41" s="287" t="s">
        <v>381</v>
      </c>
      <c r="G41" s="670"/>
      <c r="H41" s="671"/>
      <c r="I41" s="672"/>
      <c r="J41" s="469"/>
      <c r="K41" s="469"/>
      <c r="AT41" s="204"/>
      <c r="AU41" s="204"/>
      <c r="AX41" s="204"/>
      <c r="BK41" s="230"/>
      <c r="BM41" s="206" t="s">
        <v>440</v>
      </c>
      <c r="BO41" s="206" t="s">
        <v>441</v>
      </c>
      <c r="BR41" s="206" t="s">
        <v>433</v>
      </c>
      <c r="BT41" s="206">
        <v>2</v>
      </c>
      <c r="BV41" s="206" t="s">
        <v>433</v>
      </c>
      <c r="BX41" s="206">
        <v>2</v>
      </c>
      <c r="CJ41" s="204"/>
    </row>
    <row r="42" spans="1:101" s="206" customFormat="1" ht="18.75" customHeight="1">
      <c r="A42" s="363"/>
      <c r="B42" s="382" t="s">
        <v>275</v>
      </c>
      <c r="C42" s="373"/>
      <c r="D42" s="424" t="s">
        <v>723</v>
      </c>
      <c r="E42" s="204"/>
      <c r="I42" s="277"/>
      <c r="J42" s="277"/>
      <c r="K42" s="277"/>
      <c r="L42" s="277"/>
      <c r="AT42" s="204"/>
      <c r="AU42" s="204"/>
      <c r="AX42" s="204"/>
      <c r="BJ42" s="206" t="s">
        <v>442</v>
      </c>
      <c r="BK42" s="230"/>
      <c r="BR42" s="206" t="s">
        <v>578</v>
      </c>
      <c r="BT42" s="206">
        <f>COUNTIF(BJ43:BJ44,"OK")</f>
        <v>2</v>
      </c>
      <c r="BV42" s="206" t="s">
        <v>578</v>
      </c>
      <c r="BX42" s="206">
        <f>COUNTIF(BJ47:BJ49,"OK")</f>
        <v>2</v>
      </c>
      <c r="CJ42" s="204"/>
    </row>
    <row r="43" spans="1:101" s="206" customFormat="1" ht="18.75" customHeight="1">
      <c r="A43" s="363"/>
      <c r="B43" s="382" t="s">
        <v>204</v>
      </c>
      <c r="C43" s="373"/>
      <c r="D43" s="423" t="s">
        <v>728</v>
      </c>
      <c r="E43" s="204"/>
      <c r="F43" s="677" t="s">
        <v>418</v>
      </c>
      <c r="G43" s="678"/>
      <c r="H43" s="678"/>
      <c r="AT43" s="204"/>
      <c r="AU43" s="204"/>
      <c r="AX43" s="204"/>
      <c r="BJ43" s="206" t="str">
        <f>IF(D55="","報告書送付先","OK")</f>
        <v>OK</v>
      </c>
      <c r="BK43" s="217"/>
      <c r="BR43" s="206" t="s">
        <v>435</v>
      </c>
      <c r="BS43" s="231"/>
      <c r="BT43" s="265">
        <f>BT41-BT42</f>
        <v>0</v>
      </c>
      <c r="BV43" s="206" t="s">
        <v>435</v>
      </c>
      <c r="BX43" s="265">
        <f>BX41-BX42</f>
        <v>0</v>
      </c>
      <c r="CJ43" s="204"/>
    </row>
    <row r="44" spans="1:101" s="206" customFormat="1" ht="18.75" customHeight="1" thickBot="1">
      <c r="A44" s="363"/>
      <c r="B44" s="425" t="s">
        <v>205</v>
      </c>
      <c r="C44" s="426"/>
      <c r="D44" s="427"/>
      <c r="E44" s="275"/>
      <c r="F44" s="285" t="s">
        <v>376</v>
      </c>
      <c r="G44" s="603"/>
      <c r="H44" s="603"/>
      <c r="I44" s="602"/>
      <c r="J44" s="467"/>
      <c r="K44" s="467"/>
      <c r="AT44" s="204"/>
      <c r="AU44" s="204"/>
      <c r="AX44" s="204"/>
      <c r="BJ44" s="206" t="str">
        <f>IF(D56="","請求書送付先","OK")</f>
        <v>OK</v>
      </c>
      <c r="BK44" s="217"/>
      <c r="BM44" s="206" t="str">
        <f>IF(G36="","氏名","OK")</f>
        <v>氏名</v>
      </c>
      <c r="BO44" s="206" t="str">
        <f>IF(G46="","氏名","OK")</f>
        <v>氏名</v>
      </c>
      <c r="CI44" s="204"/>
    </row>
    <row r="45" spans="1:101" s="206" customFormat="1" ht="18.75" customHeight="1">
      <c r="A45" s="363"/>
      <c r="B45" s="371"/>
      <c r="C45" s="389"/>
      <c r="E45" s="275"/>
      <c r="F45" s="285" t="s">
        <v>377</v>
      </c>
      <c r="G45" s="600"/>
      <c r="H45" s="601"/>
      <c r="I45" s="602"/>
      <c r="J45" s="467"/>
      <c r="K45" s="467"/>
      <c r="AT45" s="204"/>
      <c r="AU45" s="204"/>
      <c r="AX45" s="204"/>
      <c r="BK45" s="217"/>
      <c r="BM45" s="206" t="str">
        <f>IF(G37="","郵便番号","OK")</f>
        <v>郵便番号</v>
      </c>
      <c r="BO45" s="206" t="str">
        <f>IF(G47="","郵便番号","OK")</f>
        <v>郵便番号</v>
      </c>
      <c r="CI45" s="204"/>
    </row>
    <row r="46" spans="1:101" s="206" customFormat="1" ht="18.75" customHeight="1" thickBot="1">
      <c r="A46" s="363"/>
      <c r="B46" s="449" t="s">
        <v>458</v>
      </c>
      <c r="C46" s="393"/>
      <c r="E46" s="204"/>
      <c r="F46" s="285" t="s">
        <v>382</v>
      </c>
      <c r="G46" s="600"/>
      <c r="H46" s="601"/>
      <c r="I46" s="602"/>
      <c r="J46" s="467"/>
      <c r="K46" s="467"/>
      <c r="AT46" s="204"/>
      <c r="AU46" s="204"/>
      <c r="AX46" s="204"/>
      <c r="BJ46" s="206" t="s">
        <v>445</v>
      </c>
      <c r="BK46" s="217"/>
      <c r="BM46" s="206" t="str">
        <f>IF(G38="","住所","OK")</f>
        <v>住所</v>
      </c>
      <c r="BO46" s="206" t="str">
        <f>IF(G48="","住所","OK")</f>
        <v>住所</v>
      </c>
      <c r="CI46" s="204"/>
    </row>
    <row r="47" spans="1:101" s="206" customFormat="1" ht="18.75" customHeight="1">
      <c r="A47" s="363"/>
      <c r="B47" s="420" t="s">
        <v>595</v>
      </c>
      <c r="C47" s="421" t="s">
        <v>585</v>
      </c>
      <c r="D47" s="422">
        <v>44287</v>
      </c>
      <c r="E47" s="278"/>
      <c r="F47" s="285" t="s">
        <v>389</v>
      </c>
      <c r="G47" s="603"/>
      <c r="H47" s="673"/>
      <c r="I47" s="602"/>
      <c r="J47" s="468"/>
      <c r="K47" s="468"/>
      <c r="AT47" s="204"/>
      <c r="AU47" s="204"/>
      <c r="AX47" s="204"/>
      <c r="BJ47" s="206" t="str">
        <f>IF(D60="","試料の返却","OK")</f>
        <v>OK</v>
      </c>
      <c r="BK47" s="217"/>
      <c r="BM47" s="206" t="str">
        <f>IF(G39="","住所","OK")</f>
        <v>住所</v>
      </c>
      <c r="BO47" s="206" t="str">
        <f>IF(G49="","住所","OK")</f>
        <v>住所</v>
      </c>
      <c r="BR47" s="206" t="s">
        <v>443</v>
      </c>
      <c r="BU47" s="289">
        <f>COUNTIF(B67:B96,"&lt;&gt;")</f>
        <v>2</v>
      </c>
    </row>
    <row r="48" spans="1:101" s="206" customFormat="1" ht="18.75" customHeight="1">
      <c r="A48" s="363"/>
      <c r="B48" s="392" t="s">
        <v>596</v>
      </c>
      <c r="C48" s="388" t="s">
        <v>585</v>
      </c>
      <c r="D48" s="423" t="s">
        <v>729</v>
      </c>
      <c r="E48" s="279"/>
      <c r="F48" s="285" t="s">
        <v>390</v>
      </c>
      <c r="G48" s="600"/>
      <c r="H48" s="601"/>
      <c r="I48" s="602"/>
      <c r="J48" s="467"/>
      <c r="K48" s="467"/>
      <c r="AT48" s="204"/>
      <c r="AU48" s="204"/>
      <c r="AX48" s="204"/>
      <c r="BJ48" s="206" t="str">
        <f>IF(D61="","返送先","OK")</f>
        <v>OK</v>
      </c>
      <c r="BK48" s="217"/>
    </row>
    <row r="49" spans="1:146" s="206" customFormat="1" ht="18.75" customHeight="1">
      <c r="A49" s="363"/>
      <c r="B49" s="382" t="s">
        <v>597</v>
      </c>
      <c r="C49" s="373" t="s">
        <v>585</v>
      </c>
      <c r="D49" s="428">
        <v>1</v>
      </c>
      <c r="E49" s="283"/>
      <c r="F49" s="285" t="s">
        <v>391</v>
      </c>
      <c r="G49" s="600"/>
      <c r="H49" s="601"/>
      <c r="I49" s="602"/>
      <c r="J49" s="469"/>
      <c r="K49" s="469"/>
      <c r="O49" s="282"/>
      <c r="AT49" s="204"/>
      <c r="AU49" s="204"/>
      <c r="AX49" s="204"/>
      <c r="BL49" s="217"/>
    </row>
    <row r="50" spans="1:146" s="206" customFormat="1" ht="18.75" customHeight="1">
      <c r="A50" s="363"/>
      <c r="B50" s="382" t="s">
        <v>265</v>
      </c>
      <c r="C50" s="373"/>
      <c r="D50" s="416" t="s">
        <v>730</v>
      </c>
      <c r="E50" s="276"/>
      <c r="F50" s="285" t="s">
        <v>392</v>
      </c>
      <c r="G50" s="600"/>
      <c r="H50" s="601"/>
      <c r="I50" s="602"/>
      <c r="J50" s="467"/>
      <c r="K50" s="467"/>
      <c r="O50" s="277"/>
      <c r="V50" s="277"/>
      <c r="W50" s="277"/>
      <c r="X50" s="277"/>
      <c r="AT50" s="204"/>
      <c r="AU50" s="204"/>
      <c r="AX50" s="204"/>
      <c r="BL50" s="217"/>
      <c r="BN50" s="206" t="str">
        <f>IF(G41="","電話番号","OK")</f>
        <v>電話番号</v>
      </c>
      <c r="BP50" s="206" t="str">
        <f>IF(G51="","電話番号","OK")</f>
        <v>電話番号</v>
      </c>
    </row>
    <row r="51" spans="1:146" s="206" customFormat="1" ht="18.75" customHeight="1">
      <c r="A51" s="363"/>
      <c r="B51" s="392" t="s">
        <v>266</v>
      </c>
      <c r="C51" s="388"/>
      <c r="D51" s="416" t="s">
        <v>730</v>
      </c>
      <c r="E51" s="276"/>
      <c r="F51" s="285" t="s">
        <v>381</v>
      </c>
      <c r="G51" s="674"/>
      <c r="H51" s="675"/>
      <c r="I51" s="676"/>
      <c r="J51" s="465"/>
      <c r="K51" s="465"/>
      <c r="O51" s="276"/>
      <c r="V51" s="277"/>
      <c r="W51" s="277"/>
      <c r="X51" s="277"/>
      <c r="AT51" s="204"/>
      <c r="AU51" s="204"/>
      <c r="AX51" s="204"/>
      <c r="BL51" s="217"/>
    </row>
    <row r="52" spans="1:146" s="206" customFormat="1" ht="18.75" customHeight="1" thickBot="1">
      <c r="A52" s="365"/>
      <c r="B52" s="429" t="s">
        <v>200</v>
      </c>
      <c r="C52" s="430"/>
      <c r="D52" s="431" t="s">
        <v>730</v>
      </c>
      <c r="E52" s="276"/>
      <c r="O52" s="276"/>
      <c r="V52" s="277"/>
      <c r="W52" s="277"/>
      <c r="X52" s="277"/>
      <c r="AT52" s="204"/>
      <c r="AU52" s="512"/>
      <c r="AX52" s="204"/>
      <c r="BL52" s="217"/>
    </row>
    <row r="53" spans="1:146" s="206" customFormat="1" ht="18.75" customHeight="1">
      <c r="A53" s="363"/>
      <c r="B53" s="240"/>
      <c r="C53" s="390"/>
      <c r="E53" s="276"/>
      <c r="F53" s="443" t="s">
        <v>603</v>
      </c>
      <c r="G53" s="443"/>
      <c r="H53" s="443"/>
      <c r="I53" s="443"/>
      <c r="J53" s="282"/>
      <c r="K53" s="282"/>
      <c r="L53" s="282"/>
      <c r="M53" s="282"/>
      <c r="N53" s="253"/>
      <c r="V53" s="286"/>
      <c r="W53" s="286"/>
      <c r="X53" s="286"/>
      <c r="AT53" s="204"/>
      <c r="AU53" s="204"/>
      <c r="AX53" s="204"/>
      <c r="BL53" s="217"/>
      <c r="CN53" s="333"/>
      <c r="CO53" s="333"/>
      <c r="DF53" s="333"/>
    </row>
    <row r="54" spans="1:146" s="206" customFormat="1" ht="18.75" customHeight="1" thickBot="1">
      <c r="A54" s="363"/>
      <c r="B54" s="449" t="s">
        <v>415</v>
      </c>
      <c r="C54" s="393"/>
      <c r="E54" s="253"/>
      <c r="F54" s="540" t="s">
        <v>376</v>
      </c>
      <c r="G54" s="603" t="s">
        <v>733</v>
      </c>
      <c r="H54" s="599"/>
      <c r="I54" s="599"/>
      <c r="J54" s="470"/>
      <c r="K54" s="470"/>
      <c r="L54" s="253"/>
      <c r="M54" s="253"/>
      <c r="N54" s="253"/>
      <c r="V54" s="277"/>
      <c r="W54" s="277"/>
      <c r="X54" s="277"/>
      <c r="AT54" s="204"/>
      <c r="AU54" s="204"/>
      <c r="AX54" s="204"/>
      <c r="BL54" s="217"/>
      <c r="CD54" s="333"/>
      <c r="CE54" s="333"/>
      <c r="CG54" s="333"/>
      <c r="CH54" s="333"/>
      <c r="CL54" s="333"/>
      <c r="CM54" s="333"/>
      <c r="CN54" s="333"/>
      <c r="CO54" s="333"/>
      <c r="CR54" s="333"/>
      <c r="CS54" s="333"/>
      <c r="CT54" s="333"/>
      <c r="CU54" s="333"/>
      <c r="CV54" s="333"/>
      <c r="CW54" s="333"/>
      <c r="DK54" s="333"/>
      <c r="DL54" s="333"/>
      <c r="DM54" s="333"/>
      <c r="DN54" s="333"/>
      <c r="DO54" s="333"/>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row>
    <row r="55" spans="1:146" s="206" customFormat="1" ht="18.75" customHeight="1">
      <c r="A55" s="363"/>
      <c r="B55" s="433" t="s">
        <v>598</v>
      </c>
      <c r="C55" s="434" t="s">
        <v>585</v>
      </c>
      <c r="D55" s="435" t="s">
        <v>732</v>
      </c>
      <c r="E55" s="432"/>
      <c r="F55" s="540" t="s">
        <v>377</v>
      </c>
      <c r="G55" s="604" t="s">
        <v>734</v>
      </c>
      <c r="H55" s="599"/>
      <c r="I55" s="599"/>
      <c r="J55" s="470"/>
      <c r="K55" s="470"/>
      <c r="V55" s="277"/>
      <c r="W55" s="277"/>
      <c r="X55" s="277"/>
      <c r="AT55" s="204"/>
      <c r="AU55" s="204"/>
      <c r="AX55" s="204"/>
      <c r="BL55" s="217"/>
      <c r="BT55" s="333"/>
      <c r="CI55" s="333"/>
      <c r="CJ55" s="333"/>
      <c r="CL55" s="333"/>
      <c r="CM55" s="333"/>
      <c r="DG55" s="333"/>
      <c r="DH55" s="333"/>
      <c r="DI55" s="333"/>
      <c r="DJ55" s="333"/>
    </row>
    <row r="56" spans="1:146" s="333" customFormat="1" ht="18.75" customHeight="1">
      <c r="A56" s="363"/>
      <c r="B56" s="395" t="s">
        <v>599</v>
      </c>
      <c r="C56" s="394" t="s">
        <v>585</v>
      </c>
      <c r="D56" s="416" t="s">
        <v>732</v>
      </c>
      <c r="E56" s="276"/>
      <c r="F56" s="540" t="s">
        <v>382</v>
      </c>
      <c r="G56" s="604" t="s">
        <v>735</v>
      </c>
      <c r="H56" s="599"/>
      <c r="I56" s="599"/>
      <c r="J56" s="470"/>
      <c r="K56" s="470"/>
      <c r="L56" s="206"/>
      <c r="M56" s="206"/>
      <c r="N56" s="206"/>
      <c r="O56" s="206"/>
      <c r="P56" s="206"/>
      <c r="Q56" s="206"/>
      <c r="R56" s="206"/>
      <c r="S56" s="206"/>
      <c r="T56" s="206"/>
      <c r="U56" s="206"/>
      <c r="V56" s="277"/>
      <c r="W56" s="277"/>
      <c r="X56" s="277"/>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4"/>
      <c r="AU56" s="204"/>
      <c r="AV56" s="206"/>
      <c r="AW56" s="206"/>
      <c r="AX56" s="204"/>
      <c r="BK56" s="206"/>
      <c r="BL56" s="217"/>
      <c r="BQ56" s="206"/>
      <c r="BT56" s="206"/>
      <c r="CC56" s="206"/>
      <c r="CD56" s="206"/>
      <c r="CE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row>
    <row r="57" spans="1:146" s="206" customFormat="1" ht="18.75" customHeight="1" thickBot="1">
      <c r="A57" s="363"/>
      <c r="B57" s="436" t="s">
        <v>251</v>
      </c>
      <c r="C57" s="437"/>
      <c r="D57" s="438" t="s">
        <v>731</v>
      </c>
      <c r="E57" s="288"/>
      <c r="F57" s="540" t="s">
        <v>389</v>
      </c>
      <c r="G57" s="605" t="s">
        <v>736</v>
      </c>
      <c r="H57" s="606" t="s">
        <v>736</v>
      </c>
      <c r="I57" s="606" t="s">
        <v>736</v>
      </c>
      <c r="J57" s="471"/>
      <c r="K57" s="471"/>
      <c r="AT57" s="204"/>
      <c r="AU57" s="204"/>
      <c r="AX57" s="204"/>
      <c r="BK57" s="333"/>
      <c r="BL57" s="217"/>
      <c r="BQ57" s="333"/>
    </row>
    <row r="58" spans="1:146" s="206" customFormat="1" ht="18.75" customHeight="1">
      <c r="A58" s="363"/>
      <c r="B58" s="275"/>
      <c r="C58" s="374"/>
      <c r="E58" s="288"/>
      <c r="F58" s="540" t="s">
        <v>390</v>
      </c>
      <c r="G58" s="604" t="s">
        <v>737</v>
      </c>
      <c r="H58" s="599" t="s">
        <v>737</v>
      </c>
      <c r="I58" s="599" t="s">
        <v>737</v>
      </c>
      <c r="J58" s="470"/>
      <c r="K58" s="470"/>
      <c r="AT58" s="204"/>
      <c r="AU58" s="204"/>
      <c r="AV58" s="333"/>
      <c r="AW58" s="333"/>
      <c r="AX58" s="204"/>
      <c r="BL58" s="217"/>
      <c r="CC58" s="333"/>
    </row>
    <row r="59" spans="1:146" s="206" customFormat="1" ht="18.75" customHeight="1" thickBot="1">
      <c r="A59" s="363"/>
      <c r="B59" s="448" t="s">
        <v>416</v>
      </c>
      <c r="C59" s="391"/>
      <c r="E59" s="288"/>
      <c r="F59" s="540" t="s">
        <v>391</v>
      </c>
      <c r="G59" s="598" t="s">
        <v>720</v>
      </c>
      <c r="H59" s="611" t="s">
        <v>720</v>
      </c>
      <c r="I59" s="611" t="s">
        <v>720</v>
      </c>
      <c r="J59" s="472"/>
      <c r="K59" s="472"/>
      <c r="O59" s="282"/>
      <c r="AT59" s="204"/>
      <c r="AU59" s="204"/>
      <c r="AX59" s="512"/>
      <c r="BL59" s="217"/>
    </row>
    <row r="60" spans="1:146" s="206" customFormat="1" ht="18.75" customHeight="1">
      <c r="A60" s="363"/>
      <c r="B60" s="439" t="s">
        <v>600</v>
      </c>
      <c r="C60" s="440" t="s">
        <v>585</v>
      </c>
      <c r="D60" s="414" t="s">
        <v>467</v>
      </c>
      <c r="E60" s="288"/>
      <c r="F60" s="540" t="s">
        <v>392</v>
      </c>
      <c r="G60" s="604"/>
      <c r="H60" s="599"/>
      <c r="I60" s="599"/>
      <c r="J60" s="470"/>
      <c r="K60" s="470"/>
      <c r="O60" s="277"/>
      <c r="AT60" s="204"/>
      <c r="AU60" s="204"/>
      <c r="AX60" s="204"/>
      <c r="BL60" s="217"/>
    </row>
    <row r="61" spans="1:146" s="206" customFormat="1" ht="18.75" customHeight="1" thickBot="1">
      <c r="A61" s="363"/>
      <c r="B61" s="441" t="s">
        <v>601</v>
      </c>
      <c r="C61" s="442" t="s">
        <v>585</v>
      </c>
      <c r="D61" s="431" t="s">
        <v>402</v>
      </c>
      <c r="E61" s="278"/>
      <c r="F61" s="540" t="s">
        <v>381</v>
      </c>
      <c r="G61" s="598" t="s">
        <v>738</v>
      </c>
      <c r="H61" s="599"/>
      <c r="I61" s="599"/>
      <c r="J61" s="470"/>
      <c r="K61" s="470"/>
      <c r="O61" s="276"/>
      <c r="AT61" s="204"/>
      <c r="AU61" s="204"/>
      <c r="AX61" s="204"/>
      <c r="BL61" s="217"/>
    </row>
    <row r="62" spans="1:146" s="206" customFormat="1" ht="18.75" customHeight="1">
      <c r="A62" s="363"/>
      <c r="B62" s="372"/>
      <c r="C62" s="372"/>
      <c r="E62" s="278"/>
      <c r="F62" s="576" t="s">
        <v>706</v>
      </c>
      <c r="G62" s="576"/>
      <c r="H62" s="576"/>
      <c r="I62" s="204"/>
      <c r="J62" s="204"/>
      <c r="K62" s="204"/>
      <c r="L62" s="204"/>
      <c r="AT62" s="204"/>
      <c r="AU62" s="204"/>
      <c r="AX62" s="204"/>
      <c r="BL62" s="217"/>
    </row>
    <row r="63" spans="1:146" s="206" customFormat="1" ht="18.75" customHeight="1" thickBot="1">
      <c r="A63" s="363"/>
      <c r="B63" s="521" t="s">
        <v>602</v>
      </c>
      <c r="C63" s="290"/>
      <c r="D63" s="461" t="s">
        <v>352</v>
      </c>
      <c r="E63" s="278"/>
      <c r="F63" s="577"/>
      <c r="G63" s="577"/>
      <c r="H63" s="577"/>
      <c r="I63" s="608" t="s">
        <v>644</v>
      </c>
      <c r="J63" s="608"/>
      <c r="K63" s="608"/>
      <c r="L63" s="608"/>
      <c r="M63" s="608"/>
      <c r="N63" s="608"/>
      <c r="O63" s="608"/>
      <c r="P63" s="608"/>
      <c r="Q63" s="608"/>
      <c r="R63" s="608"/>
      <c r="S63" s="608"/>
      <c r="T63" s="608"/>
      <c r="U63" s="608"/>
      <c r="V63" s="242"/>
      <c r="AT63" s="204"/>
      <c r="AU63" s="204"/>
      <c r="AX63" s="204"/>
      <c r="BL63" s="217"/>
    </row>
    <row r="64" spans="1:146" s="206" customFormat="1" ht="18.75" customHeight="1">
      <c r="A64" s="522" t="s">
        <v>667</v>
      </c>
      <c r="B64" s="291"/>
      <c r="C64" s="291"/>
      <c r="D64" s="451" t="str">
        <f>"目的："&amp;D31</f>
        <v>目的：（１）ＰＣＢ廃棄物に該当しないかの確認</v>
      </c>
      <c r="E64" s="292">
        <f>IF($D$31=$CG$2,2,IF($D$31=$CG$3,3,4))</f>
        <v>2</v>
      </c>
      <c r="F64" s="582" t="s">
        <v>604</v>
      </c>
      <c r="G64" s="583"/>
      <c r="H64" s="580" t="s">
        <v>367</v>
      </c>
      <c r="I64" s="597" t="s">
        <v>707</v>
      </c>
      <c r="J64" s="609"/>
      <c r="K64" s="609"/>
      <c r="L64" s="610"/>
      <c r="M64" s="578" t="s">
        <v>708</v>
      </c>
      <c r="N64" s="596" t="s">
        <v>709</v>
      </c>
      <c r="O64" s="596"/>
      <c r="P64" s="596"/>
      <c r="Q64" s="596"/>
      <c r="R64" s="596"/>
      <c r="S64" s="596"/>
      <c r="T64" s="596"/>
      <c r="U64" s="597"/>
      <c r="V64" s="578" t="s">
        <v>503</v>
      </c>
      <c r="W64" s="593" t="s">
        <v>393</v>
      </c>
      <c r="AT64" s="204"/>
      <c r="AU64" s="204"/>
      <c r="AX64" s="204"/>
      <c r="BL64" s="217"/>
    </row>
    <row r="65" spans="1:108" s="206" customFormat="1" ht="18.75" customHeight="1">
      <c r="A65" s="588" t="s">
        <v>668</v>
      </c>
      <c r="B65" s="590" t="s">
        <v>581</v>
      </c>
      <c r="C65" s="591"/>
      <c r="D65" s="293" t="s">
        <v>299</v>
      </c>
      <c r="E65" s="294" t="s">
        <v>291</v>
      </c>
      <c r="F65" s="584"/>
      <c r="G65" s="585"/>
      <c r="H65" s="581"/>
      <c r="I65" s="295" t="s">
        <v>350</v>
      </c>
      <c r="J65" s="295" t="s">
        <v>611</v>
      </c>
      <c r="K65" s="295" t="s">
        <v>612</v>
      </c>
      <c r="L65" s="531" t="s">
        <v>613</v>
      </c>
      <c r="M65" s="579"/>
      <c r="N65" s="531" t="s">
        <v>292</v>
      </c>
      <c r="O65" s="296" t="s">
        <v>293</v>
      </c>
      <c r="P65" s="297" t="s">
        <v>294</v>
      </c>
      <c r="Q65" s="531" t="s">
        <v>296</v>
      </c>
      <c r="R65" s="595" t="s">
        <v>297</v>
      </c>
      <c r="S65" s="595"/>
      <c r="T65" s="595"/>
      <c r="U65" s="298" t="s">
        <v>343</v>
      </c>
      <c r="V65" s="592"/>
      <c r="W65" s="594"/>
      <c r="AT65" s="204"/>
      <c r="AU65" s="204"/>
      <c r="AX65" s="204"/>
      <c r="BK65" s="217"/>
    </row>
    <row r="66" spans="1:108" s="206" customFormat="1" ht="57.75" customHeight="1">
      <c r="A66" s="589"/>
      <c r="B66" s="607" t="s">
        <v>608</v>
      </c>
      <c r="C66" s="591"/>
      <c r="D66" s="299" t="s">
        <v>351</v>
      </c>
      <c r="E66" s="462" t="s">
        <v>609</v>
      </c>
      <c r="F66" s="457" t="s">
        <v>606</v>
      </c>
      <c r="G66" s="300" t="s">
        <v>512</v>
      </c>
      <c r="H66" s="301" t="s">
        <v>342</v>
      </c>
      <c r="I66" s="453" t="s">
        <v>614</v>
      </c>
      <c r="J66" s="453" t="s">
        <v>615</v>
      </c>
      <c r="K66" s="453" t="s">
        <v>616</v>
      </c>
      <c r="L66" s="452" t="s">
        <v>743</v>
      </c>
      <c r="M66" s="454" t="s">
        <v>605</v>
      </c>
      <c r="N66" s="301" t="s">
        <v>341</v>
      </c>
      <c r="O66" s="302" t="s">
        <v>448</v>
      </c>
      <c r="P66" s="303" t="s">
        <v>342</v>
      </c>
      <c r="Q66" s="304" t="s">
        <v>449</v>
      </c>
      <c r="R66" s="460" t="s">
        <v>607</v>
      </c>
      <c r="S66" s="305" t="s">
        <v>301</v>
      </c>
      <c r="T66" s="306" t="s">
        <v>302</v>
      </c>
      <c r="U66" s="307" t="s">
        <v>341</v>
      </c>
      <c r="V66" s="458" t="s">
        <v>511</v>
      </c>
      <c r="W66" s="459" t="s">
        <v>713</v>
      </c>
      <c r="AT66" s="204"/>
      <c r="AU66" s="204"/>
      <c r="AX66" s="204"/>
      <c r="BK66" s="217"/>
    </row>
    <row r="67" spans="1:108" s="206" customFormat="1" ht="18.75" customHeight="1">
      <c r="A67" s="308">
        <v>1</v>
      </c>
      <c r="B67" s="586" t="s">
        <v>739</v>
      </c>
      <c r="C67" s="587" t="s">
        <v>739</v>
      </c>
      <c r="D67" s="309" t="s">
        <v>741</v>
      </c>
      <c r="E67" s="310">
        <v>44106</v>
      </c>
      <c r="F67" s="310" t="s">
        <v>680</v>
      </c>
      <c r="G67" s="523" t="str">
        <f>IF(F67="","",VLOOKUP($F67,見本!$CX$3:$DB$20,$E$64+1,FALSE))</f>
        <v>0.15mg/kg</v>
      </c>
      <c r="H67" s="368" t="s">
        <v>478</v>
      </c>
      <c r="I67" s="311"/>
      <c r="J67" s="311"/>
      <c r="K67" s="311"/>
      <c r="L67" s="311"/>
      <c r="M67" s="455">
        <v>500</v>
      </c>
      <c r="N67" s="312" t="s">
        <v>306</v>
      </c>
      <c r="O67" s="313">
        <v>100</v>
      </c>
      <c r="P67" s="314" t="s">
        <v>300</v>
      </c>
      <c r="Q67" s="315" t="s">
        <v>746</v>
      </c>
      <c r="R67" s="316" t="s">
        <v>712</v>
      </c>
      <c r="S67" s="317">
        <v>54</v>
      </c>
      <c r="T67" s="318">
        <v>8</v>
      </c>
      <c r="U67" s="319" t="s">
        <v>319</v>
      </c>
      <c r="V67" s="320"/>
      <c r="W67" s="321"/>
      <c r="AT67" s="204"/>
      <c r="AU67" s="204"/>
      <c r="AX67" s="204"/>
      <c r="BK67" s="217"/>
    </row>
    <row r="68" spans="1:108" s="206" customFormat="1" ht="18.75" customHeight="1">
      <c r="A68" s="322">
        <v>2</v>
      </c>
      <c r="B68" s="586" t="s">
        <v>740</v>
      </c>
      <c r="C68" s="587" t="s">
        <v>740</v>
      </c>
      <c r="D68" s="309" t="s">
        <v>742</v>
      </c>
      <c r="E68" s="310">
        <v>44106</v>
      </c>
      <c r="F68" s="310" t="s">
        <v>689</v>
      </c>
      <c r="G68" s="523" t="str">
        <f>IF(F68="","",VLOOKUP($F68,見本!$CX$3:$DB$20,$E$64+1,FALSE))</f>
        <v xml:space="preserve">0.15mg/kg </v>
      </c>
      <c r="H68" s="368" t="s">
        <v>710</v>
      </c>
      <c r="I68" s="323" t="s">
        <v>711</v>
      </c>
      <c r="J68" s="311" t="s">
        <v>617</v>
      </c>
      <c r="K68" s="311" t="s">
        <v>714</v>
      </c>
      <c r="L68" s="311" t="s">
        <v>632</v>
      </c>
      <c r="M68" s="528"/>
      <c r="N68" s="324"/>
      <c r="O68" s="325"/>
      <c r="P68" s="326"/>
      <c r="Q68" s="532"/>
      <c r="R68" s="327"/>
      <c r="S68" s="328"/>
      <c r="T68" s="329"/>
      <c r="U68" s="330"/>
      <c r="V68" s="331" t="s">
        <v>745</v>
      </c>
      <c r="W68" s="332" t="s">
        <v>744</v>
      </c>
      <c r="AT68" s="204"/>
      <c r="AU68" s="204"/>
      <c r="AX68" s="204"/>
      <c r="BK68" s="217"/>
    </row>
    <row r="69" spans="1:108" s="206" customFormat="1" ht="18.75" customHeight="1">
      <c r="A69" s="322">
        <v>3</v>
      </c>
      <c r="B69" s="586"/>
      <c r="C69" s="587"/>
      <c r="D69" s="309"/>
      <c r="E69" s="310"/>
      <c r="F69" s="310"/>
      <c r="G69" s="523" t="str">
        <f>IF(F69="","",VLOOKUP($F69,見本!$CX$3:$DB$20,$E$64+1,FALSE))</f>
        <v/>
      </c>
      <c r="H69" s="368"/>
      <c r="I69" s="323"/>
      <c r="J69" s="311"/>
      <c r="K69" s="311"/>
      <c r="L69" s="311"/>
      <c r="M69" s="528"/>
      <c r="N69" s="324"/>
      <c r="O69" s="334"/>
      <c r="P69" s="326"/>
      <c r="Q69" s="532"/>
      <c r="R69" s="327"/>
      <c r="S69" s="335"/>
      <c r="T69" s="329"/>
      <c r="U69" s="330"/>
      <c r="V69" s="331"/>
      <c r="W69" s="332"/>
      <c r="AT69" s="204"/>
      <c r="AU69" s="204"/>
      <c r="AX69" s="204"/>
      <c r="BK69" s="217"/>
    </row>
    <row r="70" spans="1:108" s="206" customFormat="1" ht="18.75" customHeight="1">
      <c r="A70" s="322">
        <v>4</v>
      </c>
      <c r="B70" s="586"/>
      <c r="C70" s="587"/>
      <c r="D70" s="309"/>
      <c r="E70" s="310"/>
      <c r="F70" s="367"/>
      <c r="G70" s="524" t="str">
        <f>IF(F70="","",VLOOKUP($F70,見本!$CX$3:$DB$20,$E$64+1,FALSE))</f>
        <v/>
      </c>
      <c r="H70" s="368"/>
      <c r="I70" s="323"/>
      <c r="J70" s="311"/>
      <c r="K70" s="311"/>
      <c r="L70" s="311"/>
      <c r="M70" s="528"/>
      <c r="N70" s="324"/>
      <c r="O70" s="334"/>
      <c r="P70" s="326"/>
      <c r="Q70" s="532"/>
      <c r="R70" s="327"/>
      <c r="S70" s="328"/>
      <c r="T70" s="329"/>
      <c r="U70" s="330"/>
      <c r="V70" s="331"/>
      <c r="W70" s="332"/>
      <c r="X70" s="253"/>
      <c r="Y70" s="253"/>
      <c r="Z70" s="253"/>
      <c r="AA70" s="253"/>
      <c r="AT70" s="204"/>
      <c r="AU70" s="204"/>
      <c r="AX70" s="204"/>
      <c r="BK70" s="217"/>
    </row>
    <row r="71" spans="1:108" s="206" customFormat="1" ht="18.75" customHeight="1">
      <c r="A71" s="322">
        <v>5</v>
      </c>
      <c r="B71" s="586"/>
      <c r="C71" s="587"/>
      <c r="D71" s="309"/>
      <c r="E71" s="310"/>
      <c r="F71" s="367"/>
      <c r="G71" s="524" t="str">
        <f>IF(F71="","",VLOOKUP($F71,見本!$CX$3:$DB$20,$E$64+1,FALSE))</f>
        <v/>
      </c>
      <c r="H71" s="368"/>
      <c r="I71" s="323"/>
      <c r="J71" s="311"/>
      <c r="K71" s="311"/>
      <c r="L71" s="311"/>
      <c r="M71" s="528"/>
      <c r="N71" s="324"/>
      <c r="O71" s="334"/>
      <c r="P71" s="326"/>
      <c r="Q71" s="532"/>
      <c r="R71" s="327"/>
      <c r="S71" s="328"/>
      <c r="T71" s="329"/>
      <c r="U71" s="330"/>
      <c r="V71" s="331"/>
      <c r="W71" s="332"/>
      <c r="X71" s="336"/>
      <c r="Y71" s="336"/>
      <c r="Z71" s="336"/>
      <c r="AA71" s="336"/>
      <c r="AB71" s="336"/>
      <c r="AC71" s="336"/>
      <c r="AD71" s="336"/>
      <c r="AE71" s="336"/>
      <c r="AF71" s="336"/>
      <c r="AG71" s="336"/>
      <c r="AH71" s="336"/>
      <c r="AI71" s="333"/>
      <c r="AJ71" s="333"/>
      <c r="AK71" s="333"/>
      <c r="AL71" s="333"/>
      <c r="AM71" s="333"/>
      <c r="AN71" s="333"/>
      <c r="AO71" s="333"/>
      <c r="AP71" s="333"/>
      <c r="AQ71" s="333"/>
      <c r="AR71" s="333"/>
      <c r="AS71" s="333"/>
      <c r="AT71" s="204"/>
      <c r="AU71" s="204"/>
      <c r="AX71" s="204"/>
      <c r="BK71" s="217"/>
    </row>
    <row r="72" spans="1:108" s="206" customFormat="1" ht="18.75" customHeight="1">
      <c r="A72" s="322">
        <v>6</v>
      </c>
      <c r="B72" s="586"/>
      <c r="C72" s="587"/>
      <c r="D72" s="309"/>
      <c r="E72" s="310"/>
      <c r="F72" s="367"/>
      <c r="G72" s="524" t="str">
        <f>IF(F72="","",VLOOKUP($F72,見本!$CX$3:$DB$20,$E$64+1,FALSE))</f>
        <v/>
      </c>
      <c r="H72" s="368"/>
      <c r="I72" s="323"/>
      <c r="J72" s="311"/>
      <c r="K72" s="311"/>
      <c r="L72" s="311"/>
      <c r="M72" s="528"/>
      <c r="N72" s="324"/>
      <c r="O72" s="334"/>
      <c r="P72" s="326"/>
      <c r="Q72" s="532"/>
      <c r="R72" s="327"/>
      <c r="S72" s="328"/>
      <c r="T72" s="329"/>
      <c r="U72" s="330"/>
      <c r="V72" s="331"/>
      <c r="W72" s="337"/>
      <c r="X72" s="253"/>
      <c r="Y72" s="253"/>
      <c r="Z72" s="253"/>
      <c r="AA72" s="253"/>
      <c r="AB72" s="253"/>
      <c r="AC72" s="253"/>
      <c r="AD72" s="253"/>
      <c r="AE72" s="253"/>
      <c r="AF72" s="253"/>
      <c r="AT72" s="204"/>
      <c r="AU72" s="204"/>
      <c r="AX72" s="204"/>
      <c r="BK72" s="217"/>
      <c r="CX72" s="333"/>
      <c r="CY72" s="333"/>
      <c r="CZ72" s="333"/>
      <c r="DA72" s="333"/>
      <c r="DB72" s="333"/>
      <c r="DC72" s="333"/>
      <c r="DD72" s="333"/>
    </row>
    <row r="73" spans="1:108" s="206" customFormat="1" ht="18.75" customHeight="1">
      <c r="A73" s="322">
        <v>7</v>
      </c>
      <c r="B73" s="586"/>
      <c r="C73" s="587"/>
      <c r="D73" s="309"/>
      <c r="E73" s="310"/>
      <c r="F73" s="367"/>
      <c r="G73" s="524" t="str">
        <f>IF(F73="","",VLOOKUP($F73,見本!$CX$3:$DB$20,$E$64+1,FALSE))</f>
        <v/>
      </c>
      <c r="H73" s="368"/>
      <c r="I73" s="323"/>
      <c r="J73" s="311"/>
      <c r="K73" s="311"/>
      <c r="L73" s="311"/>
      <c r="M73" s="528"/>
      <c r="N73" s="324"/>
      <c r="O73" s="334"/>
      <c r="P73" s="326"/>
      <c r="Q73" s="532"/>
      <c r="R73" s="327"/>
      <c r="S73" s="328"/>
      <c r="T73" s="329"/>
      <c r="U73" s="330"/>
      <c r="V73" s="331"/>
      <c r="W73" s="338"/>
      <c r="AT73" s="204"/>
      <c r="AU73" s="204"/>
      <c r="AX73" s="204"/>
      <c r="BK73" s="217"/>
    </row>
    <row r="74" spans="1:108" s="206" customFormat="1" ht="18.75" customHeight="1">
      <c r="A74" s="322">
        <v>8</v>
      </c>
      <c r="B74" s="586"/>
      <c r="C74" s="587"/>
      <c r="D74" s="309"/>
      <c r="E74" s="310"/>
      <c r="F74" s="367"/>
      <c r="G74" s="524" t="str">
        <f>IF(F74="","",VLOOKUP($F74,見本!$CX$3:$DB$20,$E$64+1,FALSE))</f>
        <v/>
      </c>
      <c r="H74" s="368"/>
      <c r="I74" s="323"/>
      <c r="J74" s="311"/>
      <c r="K74" s="311"/>
      <c r="L74" s="311"/>
      <c r="M74" s="528"/>
      <c r="N74" s="324"/>
      <c r="O74" s="334"/>
      <c r="P74" s="326"/>
      <c r="Q74" s="532"/>
      <c r="R74" s="327"/>
      <c r="S74" s="328"/>
      <c r="T74" s="329"/>
      <c r="U74" s="330"/>
      <c r="V74" s="331"/>
      <c r="W74" s="338"/>
      <c r="AT74" s="204"/>
      <c r="AU74" s="204"/>
      <c r="AX74" s="204"/>
      <c r="BK74" s="217"/>
      <c r="CW74" s="333"/>
    </row>
    <row r="75" spans="1:108" s="206" customFormat="1" ht="18.75" customHeight="1">
      <c r="A75" s="322">
        <v>9</v>
      </c>
      <c r="B75" s="586"/>
      <c r="C75" s="587"/>
      <c r="D75" s="309"/>
      <c r="E75" s="310"/>
      <c r="F75" s="367"/>
      <c r="G75" s="524" t="str">
        <f>IF(F75="","",VLOOKUP($F75,見本!$CX$3:$DB$20,$E$64+1,FALSE))</f>
        <v/>
      </c>
      <c r="H75" s="368"/>
      <c r="I75" s="323"/>
      <c r="J75" s="311"/>
      <c r="K75" s="311"/>
      <c r="L75" s="311"/>
      <c r="M75" s="528"/>
      <c r="N75" s="324"/>
      <c r="O75" s="334"/>
      <c r="P75" s="326"/>
      <c r="Q75" s="532"/>
      <c r="R75" s="327"/>
      <c r="S75" s="328"/>
      <c r="T75" s="329"/>
      <c r="U75" s="330"/>
      <c r="V75" s="331"/>
      <c r="W75" s="338"/>
      <c r="AT75" s="204"/>
      <c r="AU75" s="204"/>
      <c r="AX75" s="204"/>
      <c r="BK75" s="217"/>
    </row>
    <row r="76" spans="1:108" s="206" customFormat="1" ht="18.75" customHeight="1">
      <c r="A76" s="322">
        <v>10</v>
      </c>
      <c r="B76" s="586"/>
      <c r="C76" s="587"/>
      <c r="D76" s="309"/>
      <c r="E76" s="310"/>
      <c r="F76" s="367"/>
      <c r="G76" s="524" t="str">
        <f>IF(F76="","",VLOOKUP($F76,見本!$CX$3:$DB$20,$E$64+1,FALSE))</f>
        <v/>
      </c>
      <c r="H76" s="368"/>
      <c r="I76" s="323"/>
      <c r="J76" s="311"/>
      <c r="K76" s="311"/>
      <c r="L76" s="311"/>
      <c r="M76" s="528"/>
      <c r="N76" s="324"/>
      <c r="O76" s="334"/>
      <c r="P76" s="326"/>
      <c r="Q76" s="532"/>
      <c r="R76" s="327"/>
      <c r="S76" s="328"/>
      <c r="T76" s="329"/>
      <c r="U76" s="330"/>
      <c r="V76" s="331"/>
      <c r="W76" s="338"/>
      <c r="AT76" s="204"/>
      <c r="AU76" s="204"/>
      <c r="AX76" s="204"/>
      <c r="BK76" s="217"/>
    </row>
    <row r="77" spans="1:108" s="206" customFormat="1" ht="18.75" customHeight="1">
      <c r="A77" s="322">
        <v>11</v>
      </c>
      <c r="B77" s="586"/>
      <c r="C77" s="587"/>
      <c r="D77" s="309"/>
      <c r="E77" s="310"/>
      <c r="F77" s="367"/>
      <c r="G77" s="524" t="str">
        <f>IF(F77="","",VLOOKUP($F77,見本!$CX$3:$DB$20,$E$64+1,FALSE))</f>
        <v/>
      </c>
      <c r="H77" s="368"/>
      <c r="I77" s="323"/>
      <c r="J77" s="311"/>
      <c r="K77" s="311"/>
      <c r="L77" s="311"/>
      <c r="M77" s="528"/>
      <c r="N77" s="324"/>
      <c r="O77" s="334"/>
      <c r="P77" s="326"/>
      <c r="Q77" s="532"/>
      <c r="R77" s="327"/>
      <c r="S77" s="328"/>
      <c r="T77" s="329"/>
      <c r="U77" s="330"/>
      <c r="V77" s="331"/>
      <c r="W77" s="338"/>
      <c r="AT77" s="204"/>
      <c r="AU77" s="204"/>
      <c r="AX77" s="204"/>
      <c r="BK77" s="217"/>
    </row>
    <row r="78" spans="1:108" s="206" customFormat="1" ht="18.75" customHeight="1">
      <c r="A78" s="322">
        <v>12</v>
      </c>
      <c r="B78" s="586"/>
      <c r="C78" s="587"/>
      <c r="D78" s="309"/>
      <c r="E78" s="310"/>
      <c r="F78" s="367"/>
      <c r="G78" s="524" t="str">
        <f>IF(F78="","",VLOOKUP($F78,見本!$CX$3:$DB$20,$E$64+1,FALSE))</f>
        <v/>
      </c>
      <c r="H78" s="368"/>
      <c r="I78" s="323"/>
      <c r="J78" s="311"/>
      <c r="K78" s="311"/>
      <c r="L78" s="311"/>
      <c r="M78" s="528"/>
      <c r="N78" s="324"/>
      <c r="O78" s="334"/>
      <c r="P78" s="326"/>
      <c r="Q78" s="532"/>
      <c r="R78" s="327"/>
      <c r="S78" s="328"/>
      <c r="T78" s="329"/>
      <c r="U78" s="330"/>
      <c r="V78" s="331"/>
      <c r="W78" s="338"/>
      <c r="AT78" s="204"/>
      <c r="AU78" s="204"/>
      <c r="AX78" s="204"/>
      <c r="BK78" s="217"/>
    </row>
    <row r="79" spans="1:108" s="206" customFormat="1" ht="18.75" customHeight="1">
      <c r="A79" s="322">
        <v>13</v>
      </c>
      <c r="B79" s="586"/>
      <c r="C79" s="587"/>
      <c r="D79" s="309"/>
      <c r="E79" s="310"/>
      <c r="F79" s="367"/>
      <c r="G79" s="524" t="str">
        <f>IF(F79="","",VLOOKUP($F79,見本!$CX$3:$DB$20,$E$64+1,FALSE))</f>
        <v/>
      </c>
      <c r="H79" s="368"/>
      <c r="I79" s="323"/>
      <c r="J79" s="311"/>
      <c r="K79" s="311"/>
      <c r="L79" s="311"/>
      <c r="M79" s="528"/>
      <c r="N79" s="324"/>
      <c r="O79" s="334"/>
      <c r="P79" s="326"/>
      <c r="Q79" s="532"/>
      <c r="R79" s="327"/>
      <c r="S79" s="328"/>
      <c r="T79" s="329"/>
      <c r="U79" s="330"/>
      <c r="V79" s="331"/>
      <c r="W79" s="338"/>
      <c r="AT79" s="204"/>
      <c r="AU79" s="204"/>
      <c r="AX79" s="204"/>
      <c r="BK79" s="217"/>
    </row>
    <row r="80" spans="1:108" s="206" customFormat="1" ht="18.75" customHeight="1">
      <c r="A80" s="322">
        <v>14</v>
      </c>
      <c r="B80" s="586"/>
      <c r="C80" s="587"/>
      <c r="D80" s="309"/>
      <c r="E80" s="310"/>
      <c r="F80" s="367"/>
      <c r="G80" s="524" t="str">
        <f>IF(F80="","",VLOOKUP($F80,見本!$CX$3:$DB$20,$E$64+1,FALSE))</f>
        <v/>
      </c>
      <c r="H80" s="368"/>
      <c r="I80" s="323"/>
      <c r="J80" s="311"/>
      <c r="K80" s="311"/>
      <c r="L80" s="311"/>
      <c r="M80" s="528"/>
      <c r="N80" s="324"/>
      <c r="O80" s="334"/>
      <c r="P80" s="326"/>
      <c r="Q80" s="532"/>
      <c r="R80" s="327"/>
      <c r="S80" s="328"/>
      <c r="T80" s="329"/>
      <c r="U80" s="330"/>
      <c r="V80" s="331"/>
      <c r="W80" s="338"/>
      <c r="AT80" s="204"/>
      <c r="AU80" s="204"/>
      <c r="AX80" s="204"/>
      <c r="BK80" s="217"/>
    </row>
    <row r="81" spans="1:64" s="206" customFormat="1" ht="18.75" customHeight="1">
      <c r="A81" s="322">
        <v>15</v>
      </c>
      <c r="B81" s="586"/>
      <c r="C81" s="587"/>
      <c r="D81" s="309"/>
      <c r="E81" s="310"/>
      <c r="F81" s="367"/>
      <c r="G81" s="524" t="str">
        <f>IF(F81="","",VLOOKUP($F81,見本!$CX$3:$DB$20,$E$64+1,FALSE))</f>
        <v/>
      </c>
      <c r="H81" s="368"/>
      <c r="I81" s="323"/>
      <c r="J81" s="311"/>
      <c r="K81" s="311"/>
      <c r="L81" s="311"/>
      <c r="M81" s="528"/>
      <c r="N81" s="324"/>
      <c r="O81" s="334"/>
      <c r="P81" s="326"/>
      <c r="Q81" s="532"/>
      <c r="R81" s="327"/>
      <c r="S81" s="328"/>
      <c r="T81" s="329"/>
      <c r="U81" s="330"/>
      <c r="V81" s="331"/>
      <c r="W81" s="338"/>
      <c r="AT81" s="75"/>
      <c r="AU81" s="75"/>
      <c r="AX81" s="204"/>
      <c r="BK81" s="217"/>
    </row>
    <row r="82" spans="1:64" s="206" customFormat="1" ht="18.75" customHeight="1">
      <c r="A82" s="322">
        <v>16</v>
      </c>
      <c r="B82" s="586"/>
      <c r="C82" s="587"/>
      <c r="D82" s="309"/>
      <c r="E82" s="310"/>
      <c r="F82" s="367"/>
      <c r="G82" s="524" t="str">
        <f>IF(F82="","",VLOOKUP($F82,見本!$CX$3:$DB$20,$E$64+1,FALSE))</f>
        <v/>
      </c>
      <c r="H82" s="368"/>
      <c r="I82" s="323"/>
      <c r="J82" s="311"/>
      <c r="K82" s="311"/>
      <c r="L82" s="311"/>
      <c r="M82" s="528"/>
      <c r="N82" s="324"/>
      <c r="O82" s="334"/>
      <c r="P82" s="326"/>
      <c r="Q82" s="532"/>
      <c r="R82" s="327"/>
      <c r="S82" s="328"/>
      <c r="T82" s="329"/>
      <c r="U82" s="330"/>
      <c r="V82" s="331"/>
      <c r="W82" s="338"/>
      <c r="AT82" s="75"/>
      <c r="AU82" s="75"/>
      <c r="AX82" s="204"/>
      <c r="BJ82" s="217"/>
    </row>
    <row r="83" spans="1:64" ht="18.75" customHeight="1">
      <c r="A83" s="322">
        <v>17</v>
      </c>
      <c r="B83" s="586"/>
      <c r="C83" s="587"/>
      <c r="D83" s="309"/>
      <c r="E83" s="310"/>
      <c r="F83" s="367"/>
      <c r="G83" s="524" t="str">
        <f>IF(F83="","",VLOOKUP($F83,見本!$CX$3:$DB$20,$E$64+1,FALSE))</f>
        <v/>
      </c>
      <c r="H83" s="368"/>
      <c r="I83" s="323"/>
      <c r="J83" s="311"/>
      <c r="K83" s="311"/>
      <c r="L83" s="311"/>
      <c r="M83" s="528"/>
      <c r="N83" s="324"/>
      <c r="O83" s="334"/>
      <c r="P83" s="326"/>
      <c r="Q83" s="532"/>
      <c r="R83" s="327"/>
      <c r="S83" s="328"/>
      <c r="T83" s="329"/>
      <c r="U83" s="330"/>
      <c r="V83" s="331"/>
      <c r="W83" s="338"/>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V83" s="206"/>
      <c r="AW83" s="206"/>
      <c r="AX83" s="204"/>
      <c r="BJ83" s="165"/>
      <c r="BK83" s="76"/>
    </row>
    <row r="84" spans="1:64" ht="18.75" customHeight="1">
      <c r="A84" s="322">
        <v>18</v>
      </c>
      <c r="B84" s="586"/>
      <c r="C84" s="587"/>
      <c r="D84" s="309"/>
      <c r="E84" s="310"/>
      <c r="F84" s="367"/>
      <c r="G84" s="524" t="str">
        <f>IF(F84="","",VLOOKUP($F84,見本!$CX$3:$DB$20,$E$64+1,FALSE))</f>
        <v/>
      </c>
      <c r="H84" s="368"/>
      <c r="I84" s="323"/>
      <c r="J84" s="311"/>
      <c r="K84" s="311"/>
      <c r="L84" s="311"/>
      <c r="M84" s="528"/>
      <c r="N84" s="324"/>
      <c r="O84" s="334"/>
      <c r="P84" s="326"/>
      <c r="Q84" s="532"/>
      <c r="R84" s="327"/>
      <c r="S84" s="328"/>
      <c r="T84" s="329"/>
      <c r="U84" s="330"/>
      <c r="V84" s="331"/>
      <c r="W84" s="338"/>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V84" s="206"/>
      <c r="AW84" s="206"/>
      <c r="AX84" s="204"/>
      <c r="BK84" s="76"/>
      <c r="BL84" s="165"/>
    </row>
    <row r="85" spans="1:64" ht="18.75" customHeight="1">
      <c r="A85" s="322">
        <v>19</v>
      </c>
      <c r="B85" s="586"/>
      <c r="C85" s="587"/>
      <c r="D85" s="309"/>
      <c r="E85" s="310"/>
      <c r="F85" s="367"/>
      <c r="G85" s="524" t="str">
        <f>IF(F85="","",VLOOKUP($F85,見本!$CX$3:$DB$20,$E$64+1,FALSE))</f>
        <v/>
      </c>
      <c r="H85" s="368"/>
      <c r="I85" s="323"/>
      <c r="J85" s="311"/>
      <c r="K85" s="311"/>
      <c r="L85" s="311"/>
      <c r="M85" s="528"/>
      <c r="N85" s="324"/>
      <c r="O85" s="334"/>
      <c r="P85" s="326"/>
      <c r="Q85" s="532"/>
      <c r="R85" s="327"/>
      <c r="S85" s="328"/>
      <c r="T85" s="329"/>
      <c r="U85" s="330"/>
      <c r="V85" s="331"/>
      <c r="W85" s="338"/>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X85" s="204"/>
      <c r="BK85" s="76"/>
      <c r="BL85" s="165"/>
    </row>
    <row r="86" spans="1:64" ht="18.75" customHeight="1">
      <c r="A86" s="322">
        <v>20</v>
      </c>
      <c r="B86" s="586"/>
      <c r="C86" s="587"/>
      <c r="D86" s="309"/>
      <c r="E86" s="310"/>
      <c r="F86" s="367"/>
      <c r="G86" s="524" t="str">
        <f>IF(F86="","",VLOOKUP($F86,見本!$CX$3:$DB$20,$E$64+1,FALSE))</f>
        <v/>
      </c>
      <c r="H86" s="368"/>
      <c r="I86" s="323"/>
      <c r="J86" s="311"/>
      <c r="K86" s="311"/>
      <c r="L86" s="311"/>
      <c r="M86" s="528"/>
      <c r="N86" s="324"/>
      <c r="O86" s="334"/>
      <c r="P86" s="326"/>
      <c r="Q86" s="532"/>
      <c r="R86" s="327"/>
      <c r="S86" s="328"/>
      <c r="T86" s="329"/>
      <c r="U86" s="330"/>
      <c r="V86" s="331"/>
      <c r="W86" s="338"/>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BK86" s="76"/>
      <c r="BL86" s="165"/>
    </row>
    <row r="87" spans="1:64" ht="18.75" customHeight="1">
      <c r="A87" s="322">
        <v>21</v>
      </c>
      <c r="B87" s="586"/>
      <c r="C87" s="587"/>
      <c r="D87" s="309"/>
      <c r="E87" s="310"/>
      <c r="F87" s="367"/>
      <c r="G87" s="524" t="str">
        <f>IF(F87="","",VLOOKUP($F87,見本!$CX$3:$DB$20,$E$64+1,FALSE))</f>
        <v/>
      </c>
      <c r="H87" s="368"/>
      <c r="I87" s="323"/>
      <c r="J87" s="311"/>
      <c r="K87" s="311"/>
      <c r="L87" s="311"/>
      <c r="M87" s="528"/>
      <c r="N87" s="324"/>
      <c r="O87" s="334"/>
      <c r="P87" s="326"/>
      <c r="Q87" s="532"/>
      <c r="R87" s="327"/>
      <c r="S87" s="328"/>
      <c r="T87" s="329"/>
      <c r="U87" s="330"/>
      <c r="V87" s="331"/>
      <c r="W87" s="338"/>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BK87" s="76"/>
      <c r="BL87" s="165"/>
    </row>
    <row r="88" spans="1:64" ht="18.75" customHeight="1">
      <c r="A88" s="322">
        <v>22</v>
      </c>
      <c r="B88" s="586"/>
      <c r="C88" s="587"/>
      <c r="D88" s="309"/>
      <c r="E88" s="310"/>
      <c r="F88" s="367"/>
      <c r="G88" s="524" t="str">
        <f>IF(F88="","",VLOOKUP($F88,見本!$CX$3:$DB$20,$E$64+1,FALSE))</f>
        <v/>
      </c>
      <c r="H88" s="368"/>
      <c r="I88" s="323"/>
      <c r="J88" s="311"/>
      <c r="K88" s="311"/>
      <c r="L88" s="311"/>
      <c r="M88" s="528"/>
      <c r="N88" s="324"/>
      <c r="O88" s="334"/>
      <c r="P88" s="326"/>
      <c r="Q88" s="532"/>
      <c r="R88" s="327"/>
      <c r="S88" s="328"/>
      <c r="T88" s="329"/>
      <c r="U88" s="330"/>
      <c r="V88" s="331"/>
      <c r="W88" s="338"/>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BK88" s="76"/>
      <c r="BL88" s="165"/>
    </row>
    <row r="89" spans="1:64" ht="18.75" customHeight="1">
      <c r="A89" s="322">
        <v>23</v>
      </c>
      <c r="B89" s="586"/>
      <c r="C89" s="587"/>
      <c r="D89" s="309"/>
      <c r="E89" s="310"/>
      <c r="F89" s="367"/>
      <c r="G89" s="524" t="str">
        <f>IF(F89="","",VLOOKUP($F89,見本!$CX$3:$DB$20,$E$64+1,FALSE))</f>
        <v/>
      </c>
      <c r="H89" s="368"/>
      <c r="I89" s="323"/>
      <c r="J89" s="311"/>
      <c r="K89" s="311"/>
      <c r="L89" s="311"/>
      <c r="M89" s="528"/>
      <c r="N89" s="324"/>
      <c r="O89" s="334"/>
      <c r="P89" s="326"/>
      <c r="Q89" s="532"/>
      <c r="R89" s="327"/>
      <c r="S89" s="328"/>
      <c r="T89" s="329"/>
      <c r="U89" s="330"/>
      <c r="V89" s="331"/>
      <c r="W89" s="338"/>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BK89" s="76"/>
      <c r="BL89" s="165"/>
    </row>
    <row r="90" spans="1:64" ht="18.75" customHeight="1">
      <c r="A90" s="322">
        <v>24</v>
      </c>
      <c r="B90" s="586"/>
      <c r="C90" s="587"/>
      <c r="D90" s="309"/>
      <c r="E90" s="310"/>
      <c r="F90" s="367"/>
      <c r="G90" s="524" t="str">
        <f>IF(F90="","",VLOOKUP($F90,見本!$CX$3:$DB$20,$E$64+1,FALSE))</f>
        <v/>
      </c>
      <c r="H90" s="368"/>
      <c r="I90" s="323"/>
      <c r="J90" s="311"/>
      <c r="K90" s="311"/>
      <c r="L90" s="311"/>
      <c r="M90" s="528"/>
      <c r="N90" s="324"/>
      <c r="O90" s="334"/>
      <c r="P90" s="326"/>
      <c r="Q90" s="532"/>
      <c r="R90" s="327"/>
      <c r="S90" s="328"/>
      <c r="T90" s="329"/>
      <c r="U90" s="330"/>
      <c r="V90" s="331"/>
      <c r="W90" s="338"/>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BK90" s="76"/>
      <c r="BL90" s="165"/>
    </row>
    <row r="91" spans="1:64" ht="18.75" customHeight="1">
      <c r="A91" s="322">
        <v>25</v>
      </c>
      <c r="B91" s="586"/>
      <c r="C91" s="587"/>
      <c r="D91" s="309"/>
      <c r="E91" s="310"/>
      <c r="F91" s="367"/>
      <c r="G91" s="524" t="str">
        <f>IF(F91="","",VLOOKUP($F91,見本!$CX$3:$DB$20,$E$64+1,FALSE))</f>
        <v/>
      </c>
      <c r="H91" s="368"/>
      <c r="I91" s="323"/>
      <c r="J91" s="311"/>
      <c r="K91" s="311"/>
      <c r="L91" s="311"/>
      <c r="M91" s="528"/>
      <c r="N91" s="324"/>
      <c r="O91" s="334"/>
      <c r="P91" s="326"/>
      <c r="Q91" s="532"/>
      <c r="R91" s="327"/>
      <c r="S91" s="328"/>
      <c r="T91" s="329"/>
      <c r="U91" s="330"/>
      <c r="V91" s="331"/>
      <c r="W91" s="338"/>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BK91" s="76"/>
      <c r="BL91" s="165"/>
    </row>
    <row r="92" spans="1:64" ht="18.75" customHeight="1">
      <c r="A92" s="322">
        <v>26</v>
      </c>
      <c r="B92" s="586"/>
      <c r="C92" s="587"/>
      <c r="D92" s="309"/>
      <c r="E92" s="310"/>
      <c r="F92" s="367"/>
      <c r="G92" s="524" t="str">
        <f>IF(F92="","",VLOOKUP($F92,見本!$CX$3:$DB$20,$E$64+1,FALSE))</f>
        <v/>
      </c>
      <c r="H92" s="368"/>
      <c r="I92" s="323"/>
      <c r="J92" s="311"/>
      <c r="K92" s="311"/>
      <c r="L92" s="311"/>
      <c r="M92" s="528"/>
      <c r="N92" s="324"/>
      <c r="O92" s="334"/>
      <c r="P92" s="326"/>
      <c r="Q92" s="532"/>
      <c r="R92" s="327"/>
      <c r="S92" s="328"/>
      <c r="T92" s="329"/>
      <c r="U92" s="330"/>
      <c r="V92" s="331"/>
      <c r="W92" s="338"/>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BK92" s="76"/>
      <c r="BL92" s="165"/>
    </row>
    <row r="93" spans="1:64" ht="18.75" customHeight="1">
      <c r="A93" s="322">
        <v>27</v>
      </c>
      <c r="B93" s="586"/>
      <c r="C93" s="587"/>
      <c r="D93" s="309"/>
      <c r="E93" s="310"/>
      <c r="F93" s="367"/>
      <c r="G93" s="524" t="str">
        <f>IF(F93="","",VLOOKUP($F93,見本!$CX$3:$DB$20,$E$64+1,FALSE))</f>
        <v/>
      </c>
      <c r="H93" s="368"/>
      <c r="I93" s="323"/>
      <c r="J93" s="311"/>
      <c r="K93" s="311"/>
      <c r="L93" s="311"/>
      <c r="M93" s="528"/>
      <c r="N93" s="324"/>
      <c r="O93" s="334"/>
      <c r="P93" s="326"/>
      <c r="Q93" s="532"/>
      <c r="R93" s="327"/>
      <c r="S93" s="328"/>
      <c r="T93" s="329"/>
      <c r="U93" s="330"/>
      <c r="V93" s="331"/>
      <c r="W93" s="338"/>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BK93" s="76"/>
      <c r="BL93" s="165"/>
    </row>
    <row r="94" spans="1:64" ht="18.75" customHeight="1">
      <c r="A94" s="322">
        <v>28</v>
      </c>
      <c r="B94" s="586"/>
      <c r="C94" s="587"/>
      <c r="D94" s="309"/>
      <c r="E94" s="310"/>
      <c r="F94" s="367"/>
      <c r="G94" s="524" t="str">
        <f>IF(F94="","",VLOOKUP($F94,見本!$CX$3:$DB$20,$E$64+1,FALSE))</f>
        <v/>
      </c>
      <c r="H94" s="368"/>
      <c r="I94" s="323"/>
      <c r="J94" s="311"/>
      <c r="K94" s="311"/>
      <c r="L94" s="311"/>
      <c r="M94" s="528"/>
      <c r="N94" s="324"/>
      <c r="O94" s="334"/>
      <c r="P94" s="326"/>
      <c r="Q94" s="532"/>
      <c r="R94" s="327"/>
      <c r="S94" s="328"/>
      <c r="T94" s="329"/>
      <c r="U94" s="330"/>
      <c r="V94" s="331"/>
      <c r="W94" s="338"/>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row>
    <row r="95" spans="1:64" ht="18.75" customHeight="1">
      <c r="A95" s="322">
        <v>29</v>
      </c>
      <c r="B95" s="586"/>
      <c r="C95" s="587"/>
      <c r="D95" s="309"/>
      <c r="E95" s="310"/>
      <c r="F95" s="367"/>
      <c r="G95" s="524" t="str">
        <f>IF(F95="","",VLOOKUP($F95,見本!$CX$3:$DB$20,$E$64+1,FALSE))</f>
        <v/>
      </c>
      <c r="H95" s="368"/>
      <c r="I95" s="323"/>
      <c r="J95" s="311"/>
      <c r="K95" s="311"/>
      <c r="L95" s="311"/>
      <c r="M95" s="528"/>
      <c r="N95" s="324"/>
      <c r="O95" s="334"/>
      <c r="P95" s="326"/>
      <c r="Q95" s="532"/>
      <c r="R95" s="327"/>
      <c r="S95" s="328"/>
      <c r="T95" s="329"/>
      <c r="U95" s="330"/>
      <c r="V95" s="331"/>
      <c r="W95" s="338"/>
      <c r="X95" s="206"/>
      <c r="Y95" s="206"/>
      <c r="Z95" s="206"/>
      <c r="AA95" s="206"/>
      <c r="AB95" s="206"/>
      <c r="AC95" s="206"/>
      <c r="AD95" s="206"/>
      <c r="AE95" s="206"/>
      <c r="AF95" s="206"/>
      <c r="AG95" s="206"/>
      <c r="AH95" s="206"/>
      <c r="AI95" s="206"/>
      <c r="AJ95" s="206"/>
      <c r="AK95" s="206"/>
      <c r="AL95" s="206"/>
      <c r="AM95" s="206"/>
      <c r="AN95" s="204"/>
      <c r="AO95" s="204"/>
      <c r="AP95" s="204"/>
      <c r="AQ95" s="204"/>
      <c r="AR95" s="204"/>
      <c r="AS95" s="204"/>
    </row>
    <row r="96" spans="1:64" ht="18.75" customHeight="1" thickBot="1">
      <c r="A96" s="339">
        <v>30</v>
      </c>
      <c r="B96" s="574"/>
      <c r="C96" s="575"/>
      <c r="D96" s="340"/>
      <c r="E96" s="341"/>
      <c r="F96" s="341"/>
      <c r="G96" s="525" t="str">
        <f>IF(F96="","",VLOOKUP($F96,見本!$CX$3:$DB$20,$E$64+1,FALSE))</f>
        <v/>
      </c>
      <c r="H96" s="369"/>
      <c r="I96" s="342"/>
      <c r="J96" s="342"/>
      <c r="K96" s="342"/>
      <c r="L96" s="456"/>
      <c r="M96" s="456"/>
      <c r="N96" s="343"/>
      <c r="O96" s="344"/>
      <c r="P96" s="345"/>
      <c r="Q96" s="346"/>
      <c r="R96" s="347"/>
      <c r="S96" s="348"/>
      <c r="T96" s="349"/>
      <c r="U96" s="350"/>
      <c r="V96" s="351"/>
      <c r="W96" s="352"/>
      <c r="X96" s="206"/>
      <c r="Y96" s="206"/>
      <c r="Z96" s="206"/>
      <c r="AA96" s="206"/>
      <c r="AB96" s="206"/>
      <c r="AC96" s="206"/>
      <c r="AD96" s="206"/>
      <c r="AE96" s="206"/>
      <c r="AF96" s="206"/>
      <c r="AG96" s="206"/>
      <c r="AH96" s="206"/>
      <c r="AI96" s="206"/>
      <c r="AJ96" s="206"/>
      <c r="AK96" s="206"/>
      <c r="AL96" s="206"/>
      <c r="AM96" s="206"/>
      <c r="AN96" s="204"/>
      <c r="AO96" s="204"/>
      <c r="AP96" s="204"/>
      <c r="AQ96" s="204"/>
      <c r="AR96" s="204"/>
      <c r="AS96" s="204"/>
    </row>
    <row r="97" spans="1:65" ht="14.25">
      <c r="A97" s="206" t="s">
        <v>480</v>
      </c>
      <c r="B97" s="203"/>
      <c r="C97" s="206"/>
      <c r="D97" s="217"/>
      <c r="E97" s="206"/>
      <c r="F97" s="206"/>
      <c r="G97" s="206"/>
      <c r="H97" s="206"/>
      <c r="I97" s="206"/>
      <c r="J97" s="206"/>
      <c r="K97" s="206"/>
      <c r="L97" s="206"/>
      <c r="M97" s="206"/>
      <c r="N97" s="206"/>
      <c r="O97" s="206"/>
      <c r="P97" s="206"/>
      <c r="Q97" s="206"/>
      <c r="R97" s="206"/>
      <c r="S97" s="206"/>
      <c r="T97" s="353"/>
      <c r="U97" s="206"/>
      <c r="V97" s="206"/>
      <c r="W97" s="206"/>
      <c r="X97" s="206"/>
      <c r="Y97" s="206"/>
      <c r="Z97" s="206"/>
      <c r="AA97" s="206"/>
      <c r="AB97" s="206"/>
      <c r="AC97" s="206"/>
      <c r="AD97" s="206"/>
      <c r="AE97" s="206"/>
      <c r="AF97" s="206"/>
      <c r="AG97" s="206"/>
      <c r="AH97" s="206"/>
      <c r="AI97" s="206"/>
      <c r="AJ97" s="206"/>
      <c r="AK97" s="206"/>
      <c r="AL97" s="206"/>
      <c r="AM97" s="206"/>
      <c r="AN97" s="204"/>
      <c r="AO97" s="204"/>
      <c r="AP97" s="204"/>
      <c r="AQ97" s="204"/>
      <c r="AR97" s="204"/>
      <c r="AS97" s="75"/>
      <c r="BK97" s="76"/>
      <c r="BM97" s="165"/>
    </row>
    <row r="98" spans="1:65" hidden="1">
      <c r="A98" s="76"/>
      <c r="B98" s="82"/>
      <c r="C98" s="473" t="s">
        <v>624</v>
      </c>
      <c r="D98" s="474" t="s">
        <v>625</v>
      </c>
      <c r="E98" s="473" t="s">
        <v>626</v>
      </c>
      <c r="F98" s="473" t="s">
        <v>627</v>
      </c>
      <c r="G98" s="473" t="s">
        <v>623</v>
      </c>
      <c r="T98" s="80"/>
      <c r="AN98" s="75"/>
      <c r="AO98" s="75"/>
      <c r="AP98" s="75"/>
      <c r="AQ98" s="75"/>
      <c r="AR98" s="75"/>
      <c r="AS98" s="75"/>
      <c r="BK98" s="76"/>
      <c r="BM98" s="165"/>
    </row>
    <row r="99" spans="1:65" hidden="1">
      <c r="A99" s="527">
        <v>1</v>
      </c>
      <c r="B99" s="150" t="str">
        <f t="shared" ref="B99:B128" si="2">F67&amp;"_"&amp;G67&amp;C99</f>
        <v>[簡易法]　絶縁油_0.15mg/kg</v>
      </c>
      <c r="C99" s="151" t="str">
        <f t="shared" ref="C99:F114" si="3">IF($F67=$CI$11,I67,"")</f>
        <v/>
      </c>
      <c r="D99" s="151" t="str">
        <f t="shared" si="3"/>
        <v/>
      </c>
      <c r="E99" s="151" t="str">
        <f t="shared" si="3"/>
        <v/>
      </c>
      <c r="F99" s="151" t="str">
        <f t="shared" si="3"/>
        <v/>
      </c>
      <c r="G99" s="77" t="str">
        <f t="shared" ref="G99:G128" si="4">IF(OR($F67=$CO$6,$F67=$CO$7,$F67=$CO$8),":"&amp;M67&amp;"/    ","")</f>
        <v/>
      </c>
      <c r="H99" s="77" t="str">
        <f t="shared" ref="H99:I128" si="5">V67&amp;""</f>
        <v/>
      </c>
      <c r="I99" s="77" t="str">
        <f t="shared" si="5"/>
        <v/>
      </c>
      <c r="X99" s="80"/>
      <c r="AN99" s="75"/>
      <c r="AO99" s="75"/>
      <c r="AP99" s="75"/>
      <c r="AQ99" s="75"/>
      <c r="AR99" s="75"/>
      <c r="AS99" s="75"/>
      <c r="BK99" s="76"/>
      <c r="BM99" s="165"/>
    </row>
    <row r="100" spans="1:65" hidden="1">
      <c r="A100" s="79">
        <v>2</v>
      </c>
      <c r="B100" s="464" t="str">
        <f t="shared" si="2"/>
        <v>[低濃度ＰＣＢ第５版]塗膜くず(含有)_0.15mg/kg 方法指定なし(※1)</v>
      </c>
      <c r="C100" s="151" t="str">
        <f t="shared" si="3"/>
        <v>方法指定なし(※1)</v>
      </c>
      <c r="D100" s="151" t="str">
        <f t="shared" si="3"/>
        <v>JIS K 5674</v>
      </c>
      <c r="E100" s="151" t="str">
        <f t="shared" si="3"/>
        <v>分析不要</v>
      </c>
      <c r="F100" s="151" t="str">
        <f t="shared" si="3"/>
        <v>[13号]その他組み合わせ(備考欄に記載ください）</v>
      </c>
      <c r="G100" s="77" t="str">
        <f t="shared" si="4"/>
        <v/>
      </c>
      <c r="H100" s="77" t="str">
        <f t="shared" si="5"/>
        <v>管理番号：12345</v>
      </c>
      <c r="I100" s="77" t="str">
        <f t="shared" si="5"/>
        <v>環告13号　Hg</v>
      </c>
      <c r="X100" s="80"/>
      <c r="AN100" s="75"/>
      <c r="AO100" s="75"/>
      <c r="AP100" s="75"/>
      <c r="AQ100" s="75"/>
      <c r="AR100" s="75"/>
      <c r="AS100" s="75"/>
      <c r="BK100" s="76"/>
      <c r="BM100" s="165"/>
    </row>
    <row r="101" spans="1:65" hidden="1">
      <c r="A101" s="79">
        <v>3</v>
      </c>
      <c r="B101" s="150" t="str">
        <f t="shared" si="2"/>
        <v>_</v>
      </c>
      <c r="C101" s="151" t="str">
        <f t="shared" si="3"/>
        <v/>
      </c>
      <c r="D101" s="151" t="str">
        <f t="shared" si="3"/>
        <v/>
      </c>
      <c r="E101" s="151" t="str">
        <f t="shared" si="3"/>
        <v/>
      </c>
      <c r="F101" s="151" t="str">
        <f t="shared" si="3"/>
        <v/>
      </c>
      <c r="G101" s="77" t="str">
        <f t="shared" si="4"/>
        <v/>
      </c>
      <c r="H101" s="77" t="str">
        <f t="shared" si="5"/>
        <v/>
      </c>
      <c r="I101" s="77" t="str">
        <f t="shared" si="5"/>
        <v/>
      </c>
      <c r="X101" s="80"/>
      <c r="AN101" s="75"/>
      <c r="AO101" s="75"/>
      <c r="AP101" s="75"/>
      <c r="AQ101" s="75"/>
      <c r="AR101" s="75"/>
      <c r="AS101" s="75"/>
      <c r="BK101" s="76"/>
      <c r="BM101" s="165"/>
    </row>
    <row r="102" spans="1:65" hidden="1">
      <c r="A102" s="79">
        <v>4</v>
      </c>
      <c r="B102" s="150" t="str">
        <f t="shared" si="2"/>
        <v>_</v>
      </c>
      <c r="C102" s="151" t="str">
        <f t="shared" si="3"/>
        <v/>
      </c>
      <c r="D102" s="151" t="str">
        <f t="shared" si="3"/>
        <v/>
      </c>
      <c r="E102" s="151" t="str">
        <f t="shared" si="3"/>
        <v/>
      </c>
      <c r="F102" s="151" t="str">
        <f t="shared" si="3"/>
        <v/>
      </c>
      <c r="G102" s="77" t="str">
        <f t="shared" si="4"/>
        <v/>
      </c>
      <c r="H102" s="77" t="str">
        <f t="shared" si="5"/>
        <v/>
      </c>
      <c r="I102" s="77" t="str">
        <f t="shared" si="5"/>
        <v/>
      </c>
      <c r="X102" s="80"/>
      <c r="AN102" s="75"/>
      <c r="AO102" s="75"/>
      <c r="AP102" s="75"/>
      <c r="AQ102" s="75"/>
      <c r="AR102" s="75"/>
      <c r="AS102" s="75"/>
      <c r="BK102" s="76"/>
      <c r="BM102" s="165"/>
    </row>
    <row r="103" spans="1:65" hidden="1">
      <c r="A103" s="79">
        <v>5</v>
      </c>
      <c r="B103" s="150" t="str">
        <f t="shared" si="2"/>
        <v>_</v>
      </c>
      <c r="C103" s="151" t="str">
        <f t="shared" si="3"/>
        <v/>
      </c>
      <c r="D103" s="151" t="str">
        <f t="shared" si="3"/>
        <v/>
      </c>
      <c r="E103" s="151" t="str">
        <f t="shared" si="3"/>
        <v/>
      </c>
      <c r="F103" s="151" t="str">
        <f t="shared" si="3"/>
        <v/>
      </c>
      <c r="G103" s="77" t="str">
        <f t="shared" si="4"/>
        <v/>
      </c>
      <c r="H103" s="77" t="str">
        <f t="shared" si="5"/>
        <v/>
      </c>
      <c r="I103" s="77" t="str">
        <f t="shared" si="5"/>
        <v/>
      </c>
      <c r="Z103" s="80"/>
      <c r="AN103" s="75"/>
      <c r="AO103" s="75"/>
      <c r="AP103" s="75"/>
      <c r="AQ103" s="75"/>
      <c r="AR103" s="75"/>
      <c r="AS103" s="75"/>
      <c r="BK103" s="76"/>
      <c r="BM103" s="165"/>
    </row>
    <row r="104" spans="1:65" hidden="1">
      <c r="A104" s="79">
        <v>6</v>
      </c>
      <c r="B104" s="150" t="str">
        <f t="shared" si="2"/>
        <v>_</v>
      </c>
      <c r="C104" s="151" t="str">
        <f t="shared" si="3"/>
        <v/>
      </c>
      <c r="D104" s="151" t="str">
        <f t="shared" si="3"/>
        <v/>
      </c>
      <c r="E104" s="151" t="str">
        <f t="shared" si="3"/>
        <v/>
      </c>
      <c r="F104" s="151" t="str">
        <f t="shared" si="3"/>
        <v/>
      </c>
      <c r="G104" s="77" t="str">
        <f t="shared" si="4"/>
        <v/>
      </c>
      <c r="H104" s="77" t="str">
        <f t="shared" si="5"/>
        <v/>
      </c>
      <c r="I104" s="77" t="str">
        <f t="shared" si="5"/>
        <v/>
      </c>
      <c r="Z104" s="80"/>
      <c r="AN104" s="75"/>
      <c r="AO104" s="75"/>
      <c r="AP104" s="75"/>
      <c r="AQ104" s="75"/>
      <c r="AR104" s="75"/>
      <c r="AS104" s="75"/>
      <c r="BK104" s="76"/>
      <c r="BM104" s="165"/>
    </row>
    <row r="105" spans="1:65" hidden="1">
      <c r="A105" s="79">
        <v>7</v>
      </c>
      <c r="B105" s="150" t="str">
        <f t="shared" si="2"/>
        <v>_</v>
      </c>
      <c r="C105" s="151" t="str">
        <f t="shared" si="3"/>
        <v/>
      </c>
      <c r="D105" s="151" t="str">
        <f t="shared" si="3"/>
        <v/>
      </c>
      <c r="E105" s="151" t="str">
        <f t="shared" si="3"/>
        <v/>
      </c>
      <c r="F105" s="151" t="str">
        <f t="shared" si="3"/>
        <v/>
      </c>
      <c r="G105" s="77" t="str">
        <f t="shared" si="4"/>
        <v/>
      </c>
      <c r="H105" s="77" t="str">
        <f t="shared" si="5"/>
        <v/>
      </c>
      <c r="I105" s="77" t="str">
        <f t="shared" si="5"/>
        <v/>
      </c>
      <c r="Z105" s="80"/>
      <c r="AN105" s="75"/>
      <c r="AO105" s="75"/>
      <c r="AP105" s="75"/>
      <c r="AQ105" s="75"/>
      <c r="AR105" s="75"/>
      <c r="AS105" s="75"/>
      <c r="BK105" s="76"/>
      <c r="BM105" s="165"/>
    </row>
    <row r="106" spans="1:65" hidden="1">
      <c r="A106" s="79">
        <v>8</v>
      </c>
      <c r="B106" s="150" t="str">
        <f t="shared" si="2"/>
        <v>_</v>
      </c>
      <c r="C106" s="151" t="str">
        <f t="shared" si="3"/>
        <v/>
      </c>
      <c r="D106" s="151" t="str">
        <f t="shared" si="3"/>
        <v/>
      </c>
      <c r="E106" s="151" t="str">
        <f t="shared" si="3"/>
        <v/>
      </c>
      <c r="F106" s="151" t="str">
        <f t="shared" si="3"/>
        <v/>
      </c>
      <c r="G106" s="77" t="str">
        <f t="shared" si="4"/>
        <v/>
      </c>
      <c r="H106" s="77" t="str">
        <f t="shared" si="5"/>
        <v/>
      </c>
      <c r="I106" s="77" t="str">
        <f t="shared" si="5"/>
        <v/>
      </c>
      <c r="Z106" s="80"/>
      <c r="AN106" s="75"/>
      <c r="AO106" s="75"/>
      <c r="AP106" s="75"/>
      <c r="AQ106" s="75"/>
      <c r="AR106" s="75"/>
      <c r="AS106" s="75"/>
      <c r="BK106" s="76"/>
      <c r="BM106" s="165"/>
    </row>
    <row r="107" spans="1:65" hidden="1">
      <c r="A107" s="79">
        <v>9</v>
      </c>
      <c r="B107" s="150" t="str">
        <f t="shared" si="2"/>
        <v>_</v>
      </c>
      <c r="C107" s="151" t="str">
        <f t="shared" si="3"/>
        <v/>
      </c>
      <c r="D107" s="151" t="str">
        <f t="shared" si="3"/>
        <v/>
      </c>
      <c r="E107" s="151" t="str">
        <f t="shared" si="3"/>
        <v/>
      </c>
      <c r="F107" s="151" t="str">
        <f t="shared" si="3"/>
        <v/>
      </c>
      <c r="G107" s="77" t="str">
        <f t="shared" si="4"/>
        <v/>
      </c>
      <c r="H107" s="77" t="str">
        <f t="shared" si="5"/>
        <v/>
      </c>
      <c r="I107" s="77" t="str">
        <f t="shared" si="5"/>
        <v/>
      </c>
      <c r="Z107" s="80"/>
      <c r="AN107" s="75"/>
      <c r="AO107" s="75"/>
      <c r="AP107" s="75"/>
      <c r="AQ107" s="75"/>
      <c r="AR107" s="75"/>
      <c r="AS107" s="75"/>
      <c r="BK107" s="76"/>
      <c r="BM107" s="165"/>
    </row>
    <row r="108" spans="1:65" hidden="1">
      <c r="A108" s="79">
        <v>10</v>
      </c>
      <c r="B108" s="150" t="str">
        <f t="shared" si="2"/>
        <v>_</v>
      </c>
      <c r="C108" s="151" t="str">
        <f t="shared" si="3"/>
        <v/>
      </c>
      <c r="D108" s="151" t="str">
        <f t="shared" si="3"/>
        <v/>
      </c>
      <c r="E108" s="151" t="str">
        <f t="shared" si="3"/>
        <v/>
      </c>
      <c r="F108" s="151" t="str">
        <f t="shared" si="3"/>
        <v/>
      </c>
      <c r="G108" s="77" t="str">
        <f t="shared" si="4"/>
        <v/>
      </c>
      <c r="H108" s="77" t="str">
        <f t="shared" si="5"/>
        <v/>
      </c>
      <c r="I108" s="77" t="str">
        <f t="shared" si="5"/>
        <v/>
      </c>
      <c r="Z108" s="80"/>
      <c r="AN108" s="75"/>
      <c r="AO108" s="75"/>
      <c r="AP108" s="75"/>
      <c r="AQ108" s="75"/>
      <c r="AR108" s="75"/>
      <c r="AS108" s="75"/>
      <c r="BK108" s="76"/>
      <c r="BM108" s="165"/>
    </row>
    <row r="109" spans="1:65" hidden="1">
      <c r="A109" s="79">
        <v>11</v>
      </c>
      <c r="B109" s="150" t="str">
        <f t="shared" si="2"/>
        <v>_</v>
      </c>
      <c r="C109" s="151" t="str">
        <f t="shared" si="3"/>
        <v/>
      </c>
      <c r="D109" s="151" t="str">
        <f t="shared" si="3"/>
        <v/>
      </c>
      <c r="E109" s="151" t="str">
        <f t="shared" si="3"/>
        <v/>
      </c>
      <c r="F109" s="151" t="str">
        <f t="shared" si="3"/>
        <v/>
      </c>
      <c r="G109" s="77" t="str">
        <f t="shared" si="4"/>
        <v/>
      </c>
      <c r="H109" s="77" t="str">
        <f t="shared" si="5"/>
        <v/>
      </c>
      <c r="I109" s="77" t="str">
        <f t="shared" si="5"/>
        <v/>
      </c>
      <c r="Z109" s="80"/>
      <c r="AN109" s="75"/>
      <c r="AO109" s="75"/>
      <c r="AP109" s="75"/>
      <c r="AQ109" s="75"/>
      <c r="AR109" s="75"/>
      <c r="AS109" s="75"/>
      <c r="BK109" s="76"/>
      <c r="BM109" s="165"/>
    </row>
    <row r="110" spans="1:65" hidden="1">
      <c r="A110" s="79">
        <v>12</v>
      </c>
      <c r="B110" s="150" t="str">
        <f t="shared" si="2"/>
        <v>_</v>
      </c>
      <c r="C110" s="151" t="str">
        <f t="shared" si="3"/>
        <v/>
      </c>
      <c r="D110" s="151" t="str">
        <f t="shared" si="3"/>
        <v/>
      </c>
      <c r="E110" s="151" t="str">
        <f t="shared" si="3"/>
        <v/>
      </c>
      <c r="F110" s="151" t="str">
        <f t="shared" si="3"/>
        <v/>
      </c>
      <c r="G110" s="77" t="str">
        <f t="shared" si="4"/>
        <v/>
      </c>
      <c r="H110" s="77" t="str">
        <f t="shared" si="5"/>
        <v/>
      </c>
      <c r="I110" s="77" t="str">
        <f t="shared" si="5"/>
        <v/>
      </c>
      <c r="Z110" s="80"/>
      <c r="AN110" s="75"/>
      <c r="AO110" s="75"/>
      <c r="AP110" s="75"/>
      <c r="AQ110" s="75"/>
      <c r="AR110" s="75"/>
      <c r="AS110" s="75"/>
      <c r="BK110" s="76"/>
      <c r="BM110" s="165"/>
    </row>
    <row r="111" spans="1:65" hidden="1">
      <c r="A111" s="79">
        <v>13</v>
      </c>
      <c r="B111" s="150" t="str">
        <f t="shared" si="2"/>
        <v>_</v>
      </c>
      <c r="C111" s="151" t="str">
        <f t="shared" si="3"/>
        <v/>
      </c>
      <c r="D111" s="151" t="str">
        <f t="shared" si="3"/>
        <v/>
      </c>
      <c r="E111" s="151" t="str">
        <f t="shared" si="3"/>
        <v/>
      </c>
      <c r="F111" s="151" t="str">
        <f t="shared" si="3"/>
        <v/>
      </c>
      <c r="G111" s="77" t="str">
        <f t="shared" si="4"/>
        <v/>
      </c>
      <c r="H111" s="77" t="str">
        <f t="shared" si="5"/>
        <v/>
      </c>
      <c r="I111" s="77" t="str">
        <f t="shared" si="5"/>
        <v/>
      </c>
      <c r="Z111" s="80"/>
      <c r="AN111" s="75"/>
      <c r="AO111" s="75"/>
      <c r="AP111" s="75"/>
      <c r="AQ111" s="75"/>
      <c r="AR111" s="75"/>
      <c r="AS111" s="75"/>
      <c r="BK111" s="76"/>
      <c r="BM111" s="165"/>
    </row>
    <row r="112" spans="1:65" hidden="1">
      <c r="A112" s="79">
        <v>14</v>
      </c>
      <c r="B112" s="150" t="str">
        <f t="shared" si="2"/>
        <v>_</v>
      </c>
      <c r="C112" s="151" t="str">
        <f t="shared" si="3"/>
        <v/>
      </c>
      <c r="D112" s="151" t="str">
        <f t="shared" si="3"/>
        <v/>
      </c>
      <c r="E112" s="151" t="str">
        <f t="shared" si="3"/>
        <v/>
      </c>
      <c r="F112" s="151" t="str">
        <f t="shared" si="3"/>
        <v/>
      </c>
      <c r="G112" s="77" t="str">
        <f t="shared" si="4"/>
        <v/>
      </c>
      <c r="H112" s="77" t="str">
        <f t="shared" si="5"/>
        <v/>
      </c>
      <c r="I112" s="77" t="str">
        <f t="shared" si="5"/>
        <v/>
      </c>
      <c r="Z112" s="80"/>
      <c r="AN112" s="75"/>
      <c r="AO112" s="75"/>
      <c r="AP112" s="75"/>
      <c r="AQ112" s="75"/>
      <c r="AR112" s="75"/>
      <c r="AS112" s="75"/>
      <c r="BK112" s="76"/>
      <c r="BM112" s="165"/>
    </row>
    <row r="113" spans="1:147" hidden="1">
      <c r="A113" s="79">
        <v>15</v>
      </c>
      <c r="B113" s="150" t="str">
        <f t="shared" si="2"/>
        <v>_</v>
      </c>
      <c r="C113" s="151" t="str">
        <f t="shared" si="3"/>
        <v/>
      </c>
      <c r="D113" s="151" t="str">
        <f t="shared" si="3"/>
        <v/>
      </c>
      <c r="E113" s="151" t="str">
        <f t="shared" si="3"/>
        <v/>
      </c>
      <c r="F113" s="151" t="str">
        <f t="shared" si="3"/>
        <v/>
      </c>
      <c r="G113" s="77" t="str">
        <f t="shared" si="4"/>
        <v/>
      </c>
      <c r="H113" s="77" t="str">
        <f t="shared" si="5"/>
        <v/>
      </c>
      <c r="I113" s="77" t="str">
        <f t="shared" si="5"/>
        <v/>
      </c>
      <c r="Z113" s="80"/>
      <c r="AN113" s="75"/>
      <c r="AO113" s="75"/>
      <c r="AP113" s="75"/>
      <c r="AQ113" s="75"/>
      <c r="AR113" s="75"/>
      <c r="AS113" s="75"/>
      <c r="BK113" s="76"/>
      <c r="BM113" s="165"/>
      <c r="DG113" s="75"/>
    </row>
    <row r="114" spans="1:147" hidden="1">
      <c r="A114" s="79">
        <v>16</v>
      </c>
      <c r="B114" s="150" t="str">
        <f t="shared" si="2"/>
        <v>_</v>
      </c>
      <c r="C114" s="151" t="str">
        <f t="shared" si="3"/>
        <v/>
      </c>
      <c r="D114" s="151" t="str">
        <f t="shared" si="3"/>
        <v/>
      </c>
      <c r="E114" s="151" t="str">
        <f t="shared" si="3"/>
        <v/>
      </c>
      <c r="F114" s="151" t="str">
        <f t="shared" si="3"/>
        <v/>
      </c>
      <c r="G114" s="77" t="str">
        <f t="shared" si="4"/>
        <v/>
      </c>
      <c r="H114" s="77" t="str">
        <f t="shared" si="5"/>
        <v/>
      </c>
      <c r="I114" s="77" t="str">
        <f t="shared" si="5"/>
        <v/>
      </c>
      <c r="Z114" s="80"/>
      <c r="AN114" s="75"/>
      <c r="AO114" s="75"/>
      <c r="AP114" s="75"/>
      <c r="AQ114" s="75"/>
      <c r="AR114" s="75"/>
      <c r="AS114" s="75"/>
      <c r="AV114" s="75"/>
      <c r="CC114" s="75"/>
      <c r="CD114" s="75"/>
      <c r="CF114" s="75"/>
      <c r="CG114" s="75"/>
      <c r="CH114" s="75"/>
      <c r="CN114" s="75"/>
      <c r="CO114" s="75"/>
      <c r="CP114" s="75"/>
      <c r="CQ114" s="75"/>
      <c r="CR114" s="75"/>
      <c r="CS114" s="75"/>
      <c r="CT114" s="75"/>
      <c r="CU114" s="75"/>
      <c r="CV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row>
    <row r="115" spans="1:147" hidden="1">
      <c r="A115" s="79">
        <v>17</v>
      </c>
      <c r="B115" s="150" t="str">
        <f t="shared" si="2"/>
        <v>_</v>
      </c>
      <c r="C115" s="151" t="str">
        <f t="shared" ref="C115:F128" si="6">IF($F83=$CI$11,I83,"")</f>
        <v/>
      </c>
      <c r="D115" s="151" t="str">
        <f t="shared" si="6"/>
        <v/>
      </c>
      <c r="E115" s="151" t="str">
        <f t="shared" si="6"/>
        <v/>
      </c>
      <c r="F115" s="151" t="str">
        <f t="shared" si="6"/>
        <v/>
      </c>
      <c r="G115" s="77" t="str">
        <f t="shared" si="4"/>
        <v/>
      </c>
      <c r="H115" s="77" t="str">
        <f t="shared" si="5"/>
        <v/>
      </c>
      <c r="I115" s="77" t="str">
        <f t="shared" si="5"/>
        <v/>
      </c>
      <c r="Z115" s="80"/>
      <c r="AN115" s="75"/>
      <c r="AO115" s="75"/>
      <c r="AP115" s="75"/>
      <c r="AQ115" s="75"/>
      <c r="AR115" s="75"/>
      <c r="AS115" s="75"/>
      <c r="BS115" s="75"/>
      <c r="CI115" s="75"/>
      <c r="CJ115" s="75"/>
      <c r="CK115" s="75"/>
      <c r="CL115" s="75"/>
      <c r="CM115" s="75"/>
      <c r="DF115" s="75"/>
      <c r="DG115" s="75"/>
      <c r="DH115" s="75"/>
      <c r="DI115" s="75"/>
      <c r="DJ115" s="75"/>
    </row>
    <row r="116" spans="1:147" s="75" customFormat="1" hidden="1">
      <c r="A116" s="79">
        <v>18</v>
      </c>
      <c r="B116" s="150" t="str">
        <f t="shared" si="2"/>
        <v>_</v>
      </c>
      <c r="C116" s="151" t="str">
        <f t="shared" si="6"/>
        <v/>
      </c>
      <c r="D116" s="151" t="str">
        <f t="shared" si="6"/>
        <v/>
      </c>
      <c r="E116" s="151" t="str">
        <f t="shared" si="6"/>
        <v/>
      </c>
      <c r="F116" s="151" t="str">
        <f t="shared" si="6"/>
        <v/>
      </c>
      <c r="G116" s="77" t="str">
        <f t="shared" si="4"/>
        <v/>
      </c>
      <c r="H116" s="77" t="str">
        <f t="shared" si="5"/>
        <v/>
      </c>
      <c r="I116" s="77" t="str">
        <f t="shared" si="5"/>
        <v/>
      </c>
      <c r="J116" s="76"/>
      <c r="K116" s="76"/>
      <c r="L116" s="76"/>
      <c r="M116" s="76"/>
      <c r="N116" s="76"/>
      <c r="O116" s="76"/>
      <c r="P116" s="76"/>
      <c r="Q116" s="76"/>
      <c r="R116" s="76"/>
      <c r="S116" s="76"/>
      <c r="T116" s="76"/>
      <c r="U116" s="76"/>
      <c r="V116" s="76"/>
      <c r="W116" s="76"/>
      <c r="X116" s="76"/>
      <c r="Y116" s="76"/>
      <c r="Z116" s="80"/>
      <c r="AA116" s="76"/>
      <c r="AB116" s="76"/>
      <c r="AC116" s="76"/>
      <c r="AD116" s="76"/>
      <c r="AE116" s="76"/>
      <c r="AF116" s="76"/>
      <c r="AG116" s="76"/>
      <c r="AH116" s="76"/>
      <c r="AI116" s="76"/>
      <c r="AJ116" s="76"/>
      <c r="AK116" s="76"/>
      <c r="AL116" s="76"/>
      <c r="AM116" s="76"/>
      <c r="AV116" s="76"/>
      <c r="AW116" s="76"/>
      <c r="BL116" s="76"/>
      <c r="BM116" s="165"/>
      <c r="BU116" s="76"/>
      <c r="CD116" s="76"/>
      <c r="CE116" s="76"/>
      <c r="CF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row>
    <row r="117" spans="1:147" hidden="1">
      <c r="A117" s="79">
        <v>19</v>
      </c>
      <c r="B117" s="150" t="str">
        <f t="shared" si="2"/>
        <v>_</v>
      </c>
      <c r="C117" s="151" t="str">
        <f t="shared" si="6"/>
        <v/>
      </c>
      <c r="D117" s="151" t="str">
        <f t="shared" si="6"/>
        <v/>
      </c>
      <c r="E117" s="151" t="str">
        <f t="shared" si="6"/>
        <v/>
      </c>
      <c r="F117" s="151" t="str">
        <f t="shared" si="6"/>
        <v/>
      </c>
      <c r="G117" s="77" t="str">
        <f t="shared" si="4"/>
        <v/>
      </c>
      <c r="H117" s="77" t="str">
        <f t="shared" si="5"/>
        <v/>
      </c>
      <c r="I117" s="77" t="str">
        <f t="shared" si="5"/>
        <v/>
      </c>
      <c r="Z117" s="80"/>
      <c r="AN117" s="75"/>
      <c r="AO117" s="75"/>
      <c r="AP117" s="75"/>
      <c r="AQ117" s="75"/>
      <c r="AR117" s="75"/>
      <c r="AS117" s="75"/>
      <c r="BK117" s="76"/>
      <c r="BL117" s="75"/>
      <c r="BM117" s="165"/>
    </row>
    <row r="118" spans="1:147" hidden="1">
      <c r="A118" s="79">
        <v>20</v>
      </c>
      <c r="B118" s="150" t="str">
        <f t="shared" si="2"/>
        <v>_</v>
      </c>
      <c r="C118" s="151" t="str">
        <f t="shared" si="6"/>
        <v/>
      </c>
      <c r="D118" s="151" t="str">
        <f t="shared" si="6"/>
        <v/>
      </c>
      <c r="E118" s="151" t="str">
        <f t="shared" si="6"/>
        <v/>
      </c>
      <c r="F118" s="151" t="str">
        <f t="shared" si="6"/>
        <v/>
      </c>
      <c r="G118" s="77" t="str">
        <f t="shared" si="4"/>
        <v/>
      </c>
      <c r="H118" s="77" t="str">
        <f t="shared" si="5"/>
        <v/>
      </c>
      <c r="I118" s="77" t="str">
        <f t="shared" si="5"/>
        <v/>
      </c>
      <c r="Z118" s="80"/>
      <c r="AN118" s="75"/>
      <c r="AO118" s="75"/>
      <c r="AP118" s="75"/>
      <c r="AQ118" s="75"/>
      <c r="AR118" s="75"/>
      <c r="AS118" s="75"/>
      <c r="BK118" s="76"/>
      <c r="BM118" s="164"/>
      <c r="CD118" s="75"/>
    </row>
    <row r="119" spans="1:147" hidden="1">
      <c r="A119" s="79">
        <v>21</v>
      </c>
      <c r="B119" s="150" t="str">
        <f t="shared" si="2"/>
        <v>_</v>
      </c>
      <c r="C119" s="151" t="str">
        <f t="shared" si="6"/>
        <v/>
      </c>
      <c r="D119" s="151" t="str">
        <f t="shared" si="6"/>
        <v/>
      </c>
      <c r="E119" s="151" t="str">
        <f t="shared" si="6"/>
        <v/>
      </c>
      <c r="F119" s="151" t="str">
        <f t="shared" si="6"/>
        <v/>
      </c>
      <c r="G119" s="77" t="str">
        <f t="shared" si="4"/>
        <v/>
      </c>
      <c r="H119" s="77" t="str">
        <f t="shared" si="5"/>
        <v/>
      </c>
      <c r="I119" s="77" t="str">
        <f t="shared" si="5"/>
        <v/>
      </c>
      <c r="Z119" s="80"/>
      <c r="AN119" s="75"/>
      <c r="AO119" s="75"/>
      <c r="AP119" s="75"/>
      <c r="AQ119" s="75"/>
      <c r="AR119" s="75"/>
      <c r="AS119" s="75"/>
      <c r="AW119" s="75"/>
      <c r="BK119" s="76"/>
      <c r="BM119" s="165"/>
    </row>
    <row r="120" spans="1:147" hidden="1">
      <c r="A120" s="79">
        <v>22</v>
      </c>
      <c r="B120" s="150" t="str">
        <f t="shared" si="2"/>
        <v>_</v>
      </c>
      <c r="C120" s="151" t="str">
        <f t="shared" si="6"/>
        <v/>
      </c>
      <c r="D120" s="151" t="str">
        <f t="shared" si="6"/>
        <v/>
      </c>
      <c r="E120" s="151" t="str">
        <f t="shared" si="6"/>
        <v/>
      </c>
      <c r="F120" s="151" t="str">
        <f t="shared" si="6"/>
        <v/>
      </c>
      <c r="G120" s="77" t="str">
        <f t="shared" si="4"/>
        <v/>
      </c>
      <c r="H120" s="77" t="str">
        <f t="shared" si="5"/>
        <v/>
      </c>
      <c r="I120" s="77" t="str">
        <f t="shared" si="5"/>
        <v/>
      </c>
      <c r="Z120" s="80"/>
      <c r="AN120" s="75"/>
      <c r="AO120" s="75"/>
      <c r="AP120" s="75"/>
      <c r="AQ120" s="75"/>
      <c r="AR120" s="75"/>
      <c r="AS120" s="75"/>
      <c r="BK120" s="76"/>
      <c r="BM120" s="165"/>
    </row>
    <row r="121" spans="1:147" hidden="1">
      <c r="A121" s="79">
        <v>23</v>
      </c>
      <c r="B121" s="150" t="str">
        <f t="shared" si="2"/>
        <v>_</v>
      </c>
      <c r="C121" s="151" t="str">
        <f t="shared" si="6"/>
        <v/>
      </c>
      <c r="D121" s="151" t="str">
        <f t="shared" si="6"/>
        <v/>
      </c>
      <c r="E121" s="151" t="str">
        <f t="shared" si="6"/>
        <v/>
      </c>
      <c r="F121" s="151" t="str">
        <f t="shared" si="6"/>
        <v/>
      </c>
      <c r="G121" s="77" t="str">
        <f t="shared" si="4"/>
        <v/>
      </c>
      <c r="H121" s="77" t="str">
        <f t="shared" si="5"/>
        <v/>
      </c>
      <c r="I121" s="77" t="str">
        <f t="shared" si="5"/>
        <v/>
      </c>
      <c r="Z121" s="80"/>
      <c r="AN121" s="75"/>
      <c r="AO121" s="75"/>
      <c r="AP121" s="75"/>
      <c r="AQ121" s="75"/>
      <c r="AR121" s="75"/>
      <c r="AS121" s="75"/>
      <c r="BK121" s="76"/>
      <c r="BM121" s="165"/>
    </row>
    <row r="122" spans="1:147" hidden="1">
      <c r="A122" s="79">
        <v>24</v>
      </c>
      <c r="B122" s="150" t="str">
        <f t="shared" si="2"/>
        <v>_</v>
      </c>
      <c r="C122" s="151" t="str">
        <f t="shared" si="6"/>
        <v/>
      </c>
      <c r="D122" s="151" t="str">
        <f t="shared" si="6"/>
        <v/>
      </c>
      <c r="E122" s="151" t="str">
        <f t="shared" si="6"/>
        <v/>
      </c>
      <c r="F122" s="151" t="str">
        <f t="shared" si="6"/>
        <v/>
      </c>
      <c r="G122" s="77" t="str">
        <f t="shared" si="4"/>
        <v/>
      </c>
      <c r="H122" s="77" t="str">
        <f t="shared" si="5"/>
        <v/>
      </c>
      <c r="I122" s="77" t="str">
        <f t="shared" si="5"/>
        <v/>
      </c>
      <c r="Z122" s="80"/>
      <c r="AN122" s="75"/>
      <c r="AO122" s="75"/>
      <c r="AP122" s="75"/>
      <c r="AQ122" s="75"/>
      <c r="AR122" s="75"/>
      <c r="AS122" s="75"/>
      <c r="BK122" s="76"/>
      <c r="BM122" s="165"/>
    </row>
    <row r="123" spans="1:147" hidden="1">
      <c r="A123" s="79">
        <v>25</v>
      </c>
      <c r="B123" s="150" t="str">
        <f t="shared" si="2"/>
        <v>_</v>
      </c>
      <c r="C123" s="151" t="str">
        <f t="shared" si="6"/>
        <v/>
      </c>
      <c r="D123" s="151" t="str">
        <f t="shared" si="6"/>
        <v/>
      </c>
      <c r="E123" s="151" t="str">
        <f t="shared" si="6"/>
        <v/>
      </c>
      <c r="F123" s="151" t="str">
        <f t="shared" si="6"/>
        <v/>
      </c>
      <c r="G123" s="77" t="str">
        <f t="shared" si="4"/>
        <v/>
      </c>
      <c r="H123" s="77" t="str">
        <f t="shared" si="5"/>
        <v/>
      </c>
      <c r="I123" s="77" t="str">
        <f t="shared" si="5"/>
        <v/>
      </c>
      <c r="Z123" s="80"/>
      <c r="AN123" s="75"/>
      <c r="AO123" s="75"/>
      <c r="AP123" s="75"/>
      <c r="AQ123" s="75"/>
      <c r="AR123" s="75"/>
      <c r="AS123" s="75"/>
      <c r="BK123" s="76"/>
      <c r="BM123" s="165"/>
    </row>
    <row r="124" spans="1:147" hidden="1">
      <c r="A124" s="79">
        <v>26</v>
      </c>
      <c r="B124" s="150" t="str">
        <f t="shared" si="2"/>
        <v>_</v>
      </c>
      <c r="C124" s="151" t="str">
        <f t="shared" si="6"/>
        <v/>
      </c>
      <c r="D124" s="151" t="str">
        <f t="shared" si="6"/>
        <v/>
      </c>
      <c r="E124" s="151" t="str">
        <f t="shared" si="6"/>
        <v/>
      </c>
      <c r="F124" s="151" t="str">
        <f t="shared" si="6"/>
        <v/>
      </c>
      <c r="G124" s="77" t="str">
        <f t="shared" si="4"/>
        <v/>
      </c>
      <c r="H124" s="77" t="str">
        <f t="shared" si="5"/>
        <v/>
      </c>
      <c r="I124" s="77" t="str">
        <f t="shared" si="5"/>
        <v/>
      </c>
      <c r="Z124" s="80"/>
      <c r="AN124" s="75"/>
      <c r="AO124" s="75"/>
      <c r="AP124" s="75"/>
      <c r="AQ124" s="75"/>
      <c r="AR124" s="75"/>
      <c r="AS124" s="75"/>
      <c r="BK124" s="76"/>
      <c r="BM124" s="165"/>
    </row>
    <row r="125" spans="1:147" hidden="1">
      <c r="A125" s="79">
        <v>27</v>
      </c>
      <c r="B125" s="150" t="str">
        <f t="shared" si="2"/>
        <v>_</v>
      </c>
      <c r="C125" s="151" t="str">
        <f t="shared" si="6"/>
        <v/>
      </c>
      <c r="D125" s="151" t="str">
        <f t="shared" si="6"/>
        <v/>
      </c>
      <c r="E125" s="151" t="str">
        <f t="shared" si="6"/>
        <v/>
      </c>
      <c r="F125" s="151" t="str">
        <f t="shared" si="6"/>
        <v/>
      </c>
      <c r="G125" s="77" t="str">
        <f t="shared" si="4"/>
        <v/>
      </c>
      <c r="H125" s="77" t="str">
        <f t="shared" si="5"/>
        <v/>
      </c>
      <c r="I125" s="77" t="str">
        <f t="shared" si="5"/>
        <v/>
      </c>
      <c r="Z125" s="80"/>
      <c r="AN125" s="75"/>
      <c r="AO125" s="75"/>
      <c r="AP125" s="75"/>
      <c r="AQ125" s="75"/>
      <c r="AR125" s="75"/>
      <c r="AS125" s="75"/>
      <c r="BK125" s="76"/>
      <c r="BM125" s="165"/>
    </row>
    <row r="126" spans="1:147" hidden="1">
      <c r="A126" s="79">
        <v>28</v>
      </c>
      <c r="B126" s="150" t="str">
        <f t="shared" si="2"/>
        <v>_</v>
      </c>
      <c r="C126" s="151" t="str">
        <f t="shared" si="6"/>
        <v/>
      </c>
      <c r="D126" s="151" t="str">
        <f t="shared" si="6"/>
        <v/>
      </c>
      <c r="E126" s="151" t="str">
        <f t="shared" si="6"/>
        <v/>
      </c>
      <c r="F126" s="151" t="str">
        <f t="shared" si="6"/>
        <v/>
      </c>
      <c r="G126" s="77" t="str">
        <f t="shared" si="4"/>
        <v/>
      </c>
      <c r="H126" s="77" t="str">
        <f t="shared" si="5"/>
        <v/>
      </c>
      <c r="I126" s="77" t="str">
        <f t="shared" si="5"/>
        <v/>
      </c>
      <c r="Z126" s="80"/>
      <c r="AN126" s="75"/>
      <c r="AO126" s="75"/>
      <c r="AP126" s="75"/>
      <c r="AQ126" s="75"/>
      <c r="AR126" s="75"/>
      <c r="AS126" s="75"/>
      <c r="BK126" s="76"/>
      <c r="BM126" s="165"/>
    </row>
    <row r="127" spans="1:147" hidden="1">
      <c r="A127" s="79">
        <v>29</v>
      </c>
      <c r="B127" s="150" t="str">
        <f t="shared" si="2"/>
        <v>_</v>
      </c>
      <c r="C127" s="151" t="str">
        <f t="shared" si="6"/>
        <v/>
      </c>
      <c r="D127" s="151" t="str">
        <f t="shared" si="6"/>
        <v/>
      </c>
      <c r="E127" s="151" t="str">
        <f t="shared" si="6"/>
        <v/>
      </c>
      <c r="F127" s="151" t="str">
        <f t="shared" si="6"/>
        <v/>
      </c>
      <c r="G127" s="77" t="str">
        <f t="shared" si="4"/>
        <v/>
      </c>
      <c r="H127" s="77" t="str">
        <f t="shared" si="5"/>
        <v/>
      </c>
      <c r="I127" s="77" t="str">
        <f t="shared" si="5"/>
        <v/>
      </c>
      <c r="Z127" s="80"/>
      <c r="AN127" s="75"/>
      <c r="AO127" s="75"/>
      <c r="AP127" s="75"/>
      <c r="AQ127" s="75"/>
      <c r="AR127" s="75"/>
      <c r="AS127" s="75"/>
    </row>
    <row r="128" spans="1:147" ht="14.25" hidden="1" thickBot="1">
      <c r="A128" s="81">
        <v>30</v>
      </c>
      <c r="B128" s="150" t="str">
        <f t="shared" si="2"/>
        <v>_</v>
      </c>
      <c r="C128" s="151" t="str">
        <f t="shared" si="6"/>
        <v/>
      </c>
      <c r="D128" s="151" t="str">
        <f t="shared" si="6"/>
        <v/>
      </c>
      <c r="E128" s="151" t="str">
        <f t="shared" si="6"/>
        <v/>
      </c>
      <c r="F128" s="151" t="str">
        <f t="shared" si="6"/>
        <v/>
      </c>
      <c r="G128" s="77" t="str">
        <f t="shared" si="4"/>
        <v/>
      </c>
      <c r="H128" s="77" t="str">
        <f t="shared" si="5"/>
        <v/>
      </c>
      <c r="I128" s="77" t="str">
        <f t="shared" si="5"/>
        <v/>
      </c>
      <c r="Z128" s="80"/>
      <c r="AN128" s="75"/>
      <c r="AO128" s="75"/>
      <c r="AP128" s="75"/>
      <c r="AQ128" s="75"/>
      <c r="AR128" s="75"/>
      <c r="AS128" s="75"/>
    </row>
    <row r="129" spans="1:111" hidden="1">
      <c r="A129" s="76"/>
      <c r="B129" s="82"/>
      <c r="D129" s="165"/>
      <c r="F129" s="76"/>
      <c r="V129" s="80"/>
      <c r="AN129" s="75"/>
      <c r="AO129" s="75"/>
      <c r="AP129" s="75"/>
      <c r="AQ129" s="75"/>
      <c r="AR129" s="75"/>
      <c r="AS129" s="75"/>
      <c r="BK129" s="76"/>
      <c r="BM129" s="165"/>
    </row>
    <row r="130" spans="1:111" hidden="1">
      <c r="A130" s="76"/>
      <c r="B130" s="82"/>
      <c r="D130" s="165"/>
      <c r="F130" s="76"/>
      <c r="V130" s="80"/>
      <c r="AH130" s="794" t="s">
        <v>628</v>
      </c>
      <c r="AI130" s="795"/>
      <c r="AJ130" s="795"/>
      <c r="AK130" s="794" t="s">
        <v>612</v>
      </c>
      <c r="AL130" s="795"/>
      <c r="AM130" s="795"/>
      <c r="AN130" s="796" t="s">
        <v>630</v>
      </c>
      <c r="AO130" s="797"/>
      <c r="AP130" s="797"/>
      <c r="AQ130" s="797"/>
      <c r="AR130" s="75"/>
      <c r="AS130" s="75"/>
      <c r="BK130" s="76"/>
      <c r="BM130" s="165"/>
    </row>
    <row r="131" spans="1:111" hidden="1">
      <c r="A131" s="166" t="str">
        <f>$CI$3&amp;"_"&amp;見本!$CZ$3</f>
        <v>[簡易法]　絶縁油_0.15mg/kg</v>
      </c>
      <c r="B131" s="166" t="str">
        <f>$CI$4&amp;"_"&amp;見本!$CZ$4</f>
        <v>[低濃度ＰＣＢ第５版]紙くず等(含有)_0.15mg/kg</v>
      </c>
      <c r="C131" s="166" t="str">
        <f>$CI$4&amp;"_"&amp;見本!$DA$4</f>
        <v>[低濃度ＰＣＢ第５版]紙くず等(含有)_50mg/kg</v>
      </c>
      <c r="D131" s="166" t="str">
        <f>$CI$5&amp;"_"&amp;見本!$CZ$5</f>
        <v>[低濃度ＰＣＢ第５版]廃活性炭(含有)_お問い合わせください</v>
      </c>
      <c r="E131" s="166" t="str">
        <f>$CI$6&amp;"_"&amp;見本!$CZ$6</f>
        <v>[低濃度ＰＣＢ第５版]汚泥(含有)_0.15mg/kg</v>
      </c>
      <c r="F131" s="166" t="str">
        <f>$CI$6&amp;"_"&amp;見本!$DA$6</f>
        <v>[低濃度ＰＣＢ第５版]汚泥(含有)_50mg/kg</v>
      </c>
      <c r="G131" s="166" t="str">
        <f>$CI$7&amp;"_"&amp;見本!$CZ$7</f>
        <v>[低濃度ＰＣＢ第５版]廃プラスチック類(表面拭き取り)_目的(2)をご選択ください</v>
      </c>
      <c r="H131" s="166" t="str">
        <f>$CI$7&amp;"_"&amp;見本!$DA$7</f>
        <v>[低濃度ＰＣＢ第５版]廃プラスチック類(表面拭き取り)_0.01mg/100c㎡</v>
      </c>
      <c r="I131" s="166" t="str">
        <f>$CI$8&amp;"_"&amp;見本!$CZ$8</f>
        <v>[低濃度ＰＣＢ法５版]金属くず(表面拭き取り)_目的(2)をご選択ください</v>
      </c>
      <c r="J131" s="166" t="str">
        <f>$CI$8&amp;"_"&amp;見本!$DA$8</f>
        <v>[低濃度ＰＣＢ法５版]金属くず(表面拭き取り)_0.01mg/100c㎡</v>
      </c>
      <c r="K131" s="166" t="str">
        <f>$CI$9&amp;"_"&amp;見本!$CZ$9</f>
        <v>[低濃度ＰＣＢ第５版]金属くず(表面抽出)_目的(2)をご選択ください</v>
      </c>
      <c r="L131" s="166" t="str">
        <f>$CI$9&amp;"_"&amp;見本!$DA$9</f>
        <v>[低濃度ＰＣＢ第５版]金属くず(表面抽出)_50mg/kg</v>
      </c>
      <c r="M131" s="166" t="str">
        <f>$CI$10&amp;"_"&amp;見本!$CZ$10</f>
        <v>[低濃度ＰＣＢ第５版]コンクリートくず_目的(2)をご選択ください</v>
      </c>
      <c r="N131" s="166" t="str">
        <f>$CI$10&amp;"_"&amp;見本!$DA$10</f>
        <v>[低濃度ＰＣＢ第５版]コンクリートくず_50mg/kg</v>
      </c>
      <c r="O131" s="166" t="str">
        <f>$CI$11&amp;"_"&amp;見本!$CZ$11&amp;見本!$CY$11</f>
        <v>[低濃度ＰＣＢ第５版]塗膜くず(含有)_0.15mg/kg 方法指定なし(※1)</v>
      </c>
      <c r="P131" s="166" t="str">
        <f>$CI$11&amp;"_"&amp;見本!$CZ$11&amp;見本!$CY$12</f>
        <v>[低濃度ＰＣＢ第５版]塗膜くず(含有)_0.15mg/kg HRMS法(※2)</v>
      </c>
      <c r="Q131" s="166" t="str">
        <f>$CI$11&amp;"_"&amp;見本!$CZ$11&amp;見本!$CY$13</f>
        <v>[低濃度ＰＣＢ第５版]塗膜くず(含有)_0.15mg/kg HRMS法 (DMSO処理)(※3)</v>
      </c>
      <c r="R131" s="166" t="str">
        <f>$CI$11&amp;"_"&amp;見本!$DA$11&amp;見本!$CY$11</f>
        <v>[低濃度ＰＣＢ第５版]塗膜くず(含有)_50mg/kg方法指定なし(※1)</v>
      </c>
      <c r="S131" s="166" t="str">
        <f>$CI$11&amp;"_"&amp;見本!$DA$11&amp;見本!$CY$12</f>
        <v>[低濃度ＰＣＢ第５版]塗膜くず(含有)_50mg/kgHRMS法(※2)</v>
      </c>
      <c r="T131" s="166" t="str">
        <f>$CI$11&amp;"_"&amp;見本!$DA$11&amp;見本!$CY$13</f>
        <v>[低濃度ＰＣＢ第５版]塗膜くず(含有)_50mg/kgHRMS法 (DMSO処理)(※3)</v>
      </c>
      <c r="U131" s="166" t="str">
        <f>$CI$12&amp;"_"&amp;見本!$CZ$14</f>
        <v>[低濃度ＰＣＢ第５版]廃感圧紙(含有)_0.15mg/kg</v>
      </c>
      <c r="V131" s="166" t="str">
        <f>$CI$12&amp;"_"&amp;見本!$DA$14</f>
        <v>[低濃度ＰＣＢ第５版]廃感圧紙(含有)_50mg/kg</v>
      </c>
      <c r="W131" s="166" t="str">
        <f>$CI$13&amp;"_"&amp;見本!$CZ$15</f>
        <v>[低濃度ＰＣＢ第５版]廃シーリング材(含有)_0.15mg/kg</v>
      </c>
      <c r="X131" s="166" t="str">
        <f>$CI$13&amp;"_"&amp;見本!$DA$15</f>
        <v>[低濃度ＰＣＢ第５版]廃シーリング材(含有)_50mg/kg</v>
      </c>
      <c r="Y131" s="166" t="str">
        <f>$CI$14&amp;"_"&amp;見本!$CZ$16</f>
        <v>[厚生省告示192号別表第3]第1(洗浄液)_0.05mg/kg</v>
      </c>
      <c r="Z131" s="166" t="str">
        <f>$CI$14&amp;"_"&amp;見本!$DA$16</f>
        <v>[厚生省告示192号別表第3]第1(洗浄液)_目的(1)をご選択ください</v>
      </c>
      <c r="AA131" s="166" t="str">
        <f>$CI$15&amp;"_"&amp;見本!$CZ$17</f>
        <v>[厚生省告示192号別表第3]第2(拭き取り)_0.01μg/100c㎡</v>
      </c>
      <c r="AB131" s="166" t="str">
        <f>$CI$15&amp;"_"&amp;見本!$DA$17</f>
        <v>[厚生省告示192号別表第3]第2(拭き取り)_目的(1)をご選択ください</v>
      </c>
      <c r="AC131" s="166" t="str">
        <f>$CI$16&amp;"_"&amp;見本!$CZ$18</f>
        <v>[厚生省告示192号別表第3]第3(部材採取)_0.01㎎/kg</v>
      </c>
      <c r="AD131" s="166" t="str">
        <f>$CI$16&amp;"_"&amp;見本!$DA$18</f>
        <v>[厚生省告示192号別表第3]第3(部材採取)_目的(1)をご選択ください</v>
      </c>
      <c r="AE131" s="166" t="str">
        <f>$CI$16&amp;"_"&amp;見本!$CZ$20</f>
        <v>[厚生省告示192号別表第3]第3(部材採取)_---</v>
      </c>
      <c r="AF131" s="166" t="str">
        <f>$CI$16&amp;"_"&amp;見本!$DA$20</f>
        <v>[厚生省告示192号別表第3]第3(部材採取)_----</v>
      </c>
      <c r="AG131" s="166" t="str">
        <f>$CI$17&amp;"_"&amp;$CZ$19</f>
        <v>[JIS K 5674］塗膜くず　鉛・クロム（PCB分析不要）_Pb600/Cr300mg/kg</v>
      </c>
      <c r="AH131" s="166" t="str">
        <f>$CP$11</f>
        <v>JIS K 5674</v>
      </c>
      <c r="AI131" s="166" t="str">
        <f>$CQ$11</f>
        <v>底質調査方法</v>
      </c>
      <c r="AJ131" s="166" t="str">
        <f>$CR$11</f>
        <v>分析不要</v>
      </c>
      <c r="AK131" s="166" t="str">
        <f>$CP$12</f>
        <v>BaPからの換算法</v>
      </c>
      <c r="AL131" s="166" t="str">
        <f>$CQ$12</f>
        <v>作業環境測定ガイドブック法</v>
      </c>
      <c r="AM131" s="166" t="str">
        <f>$CR$12</f>
        <v>分析不要</v>
      </c>
      <c r="AN131" s="166" t="str">
        <f>$CP$13</f>
        <v>[13号]PCB・鉛・六価クロム</v>
      </c>
      <c r="AO131" s="166" t="str">
        <f>$CQ$13</f>
        <v>[13号]7項目(※4)＋油分＋含水率</v>
      </c>
      <c r="AP131" s="166" t="str">
        <f>$CR$13</f>
        <v>[13号]その他組み合わせ(備考欄に記載ください）</v>
      </c>
      <c r="AQ131" s="166" t="str">
        <f>$CS$13</f>
        <v>[13号]分析不要</v>
      </c>
      <c r="AR131" s="166" t="str">
        <f>$CX$20&amp;"_"&amp;$CZ$20</f>
        <v>その他(備考欄に入力ください）_---</v>
      </c>
      <c r="AS131" s="463" t="s">
        <v>610</v>
      </c>
      <c r="AT131" s="200" t="s">
        <v>542</v>
      </c>
      <c r="AU131" s="541" t="str">
        <f>W64</f>
        <v>備考欄</v>
      </c>
      <c r="BK131" s="76"/>
      <c r="BM131" s="165"/>
    </row>
    <row r="132" spans="1:111" hidden="1">
      <c r="A132" s="77">
        <f t="array" ref="A132">IFERROR(INDEX($A$99:$B$128,MATCH(LARGE(($B$99:$B$128=A$131)*1/ROW($A$99:$A$128),ROWS($A$132:$A132)),1/ROW($A$99:$A$128),0),COLUMNS($A$132:$A$132)),"")</f>
        <v>1</v>
      </c>
      <c r="B132" s="77" t="str">
        <f t="array" ref="B132">IFERROR(INDEX($A$99:$B$128,MATCH(LARGE(($B$99:$B$128=B$131)*1/ROW($A$99:$A$128),ROWS($A$132:$A132)),1/ROW($A$99:$A$128),0),COLUMNS($A$132:$A$132)),"")</f>
        <v/>
      </c>
      <c r="C132" s="151" t="str">
        <f t="array" ref="C132">IFERROR(INDEX($A$99:$B$128,MATCH(LARGE(($B$99:$B$128=C$131)*1/ROW($A$99:$A$128),ROWS($A$132:$A132)),1/ROW($A$99:$A$128),0),COLUMNS($A$132:$A$132)),"")</f>
        <v/>
      </c>
      <c r="D132" s="77" t="str">
        <f t="array" ref="D132">IFERROR(INDEX($A$99:$B$128,MATCH(LARGE(($B$99:$B$128=D$131)*1/ROW($A$99:$A$128),ROWS($A$132:$A132)),1/ROW($A$99:$A$128),0),COLUMNS($A$132:$A$132)),"")</f>
        <v/>
      </c>
      <c r="E132" s="77" t="str">
        <f t="array" ref="E132">IFERROR(INDEX($A$99:$B$128,MATCH(LARGE(($B$99:$B$128=E$131)*1/ROW($A$99:$A$128),ROWS($A$132:$A132)),1/ROW($A$99:$A$128),0),COLUMNS($A$132:$A$132)),"")</f>
        <v/>
      </c>
      <c r="F132" s="77" t="str">
        <f t="array" ref="F132">IFERROR(INDEX($A$99:$B$128,MATCH(LARGE(($B$99:$B$128=F$131)*1/ROW($A$99:$A$128),ROWS($A$132:$A132)),1/ROW($A$99:$A$128),0),COLUMNS($A$132:$A$132)),"")</f>
        <v/>
      </c>
      <c r="G132" s="77" t="str">
        <f t="array" ref="G132">IFERROR(INDEX($A$99:$B$128,MATCH(LARGE(($B$99:$B$128=G$131)*1/ROW($A$99:$A$128),ROWS($A$132:$A132)),1/ROW($A$99:$A$128),0),COLUMNS($A$132:$A$132)),"")</f>
        <v/>
      </c>
      <c r="H132" s="77" t="str">
        <f t="array" ref="H132">IFERROR(INDEX($A$99:$B$128,MATCH(LARGE(($B$99:$B$128=H$131)*1/ROW($A$99:$A$128),ROWS($A$132:$A132)),1/ROW($A$99:$A$128),0),COLUMNS($A$132:$A$132)),"")</f>
        <v/>
      </c>
      <c r="I132" s="77" t="str">
        <f t="array" ref="I132">IFERROR(INDEX($A$99:$B$128,MATCH(LARGE(($B$99:$B$128=I$131)*1/ROW($A$99:$A$128),ROWS($A$132:$A132)),1/ROW($A$99:$A$128),0),COLUMNS($A$132:$A$132)),"")</f>
        <v/>
      </c>
      <c r="J132" s="77" t="str">
        <f t="array" ref="J132">IFERROR(INDEX($A$99:$B$128,MATCH(LARGE(($B$99:$B$128=J$131)*1/ROW($A$99:$A$128),ROWS($A$132:$A132)),1/ROW($A$99:$A$128),0),COLUMNS($A$132:$A$132)),"")</f>
        <v/>
      </c>
      <c r="K132" s="77" t="str">
        <f t="array" ref="K132">IFERROR(INDEX($A$99:$B$128,MATCH(LARGE(($B$99:$B$128=K$131)*1/ROW($A$99:$A$128),ROWS($A$132:$A132)),1/ROW($A$99:$A$128),0),COLUMNS($A$132:$A$132)),"")</f>
        <v/>
      </c>
      <c r="L132" s="77" t="str">
        <f t="array" ref="L132">IFERROR(INDEX($A$99:$B$128,MATCH(LARGE(($B$99:$B$128=L$131)*1/ROW($A$99:$A$128),ROWS($A$132:$A132)),1/ROW($A$99:$A$128),0),COLUMNS($A$132:$A$132)),"")</f>
        <v/>
      </c>
      <c r="M132" s="77" t="str">
        <f t="array" ref="M132">IFERROR(INDEX($A$99:$B$128,MATCH(LARGE(($B$99:$B$128=M$131)*1/ROW($A$99:$A$128),ROWS($A$132:$A132)),1/ROW($A$99:$A$128),0),COLUMNS($A$132:$A$132)),"")</f>
        <v/>
      </c>
      <c r="N132" s="77" t="str">
        <f t="array" ref="N132">IFERROR(INDEX($A$99:$B$128,MATCH(LARGE(($B$99:$B$128=N$131)*1/ROW($A$99:$A$128),ROWS($A$132:$A132)),1/ROW($A$99:$A$128),0),COLUMNS($A$132:$A$132)),"")</f>
        <v/>
      </c>
      <c r="O132" s="77">
        <f t="array" ref="O132">IFERROR(INDEX($A$99:$B$128,MATCH(LARGE(($B$99:$B$128=O$131)*1/ROW($A$99:$A$128),ROWS($A$132:$A132)),1/ROW($A$99:$A$128),0),COLUMNS($A$132:$A$132)),"")</f>
        <v>2</v>
      </c>
      <c r="P132" s="77" t="str">
        <f t="array" ref="P132">IFERROR(INDEX($A$99:$B$128,MATCH(LARGE(($B$99:$B$128=P$131)*1/ROW($A$99:$A$128),ROWS($A$132:$A132)),1/ROW($A$99:$A$128),0),COLUMNS($A$132:$A$132)),"")</f>
        <v/>
      </c>
      <c r="Q132" s="77" t="str">
        <f t="array" ref="Q132">IFERROR(INDEX($A$99:$B$128,MATCH(LARGE(($B$99:$B$128=Q$131)*1/ROW($A$99:$A$128),ROWS($A$132:$A132)),1/ROW($A$99:$A$128),0),COLUMNS($A$132:$A$132)),"")</f>
        <v/>
      </c>
      <c r="R132" s="77" t="str">
        <f t="array" ref="R132">IFERROR(INDEX($A$99:$B$128,MATCH(LARGE(($B$99:$B$128=R$131)*1/ROW($A$99:$A$128),ROWS($A$132:$A132)),1/ROW($A$99:$A$128),0),COLUMNS($A$132:$A$132)),"")</f>
        <v/>
      </c>
      <c r="S132" s="77" t="str">
        <f t="array" ref="S132">IFERROR(INDEX($A$99:$B$128,MATCH(LARGE(($B$99:$B$128=S$131)*1/ROW($A$99:$A$128),ROWS($A$132:$A132)),1/ROW($A$99:$A$128),0),COLUMNS($A$132:$A$132)),"")</f>
        <v/>
      </c>
      <c r="T132" s="77" t="str">
        <f t="array" ref="T132">IFERROR(INDEX($A$99:$B$128,MATCH(LARGE(($B$99:$B$128=T$131)*1/ROW($A$99:$A$128),ROWS($A$132:$A132)),1/ROW($A$99:$A$128),0),COLUMNS($A$132:$A$132)),"")</f>
        <v/>
      </c>
      <c r="U132" s="77" t="str">
        <f t="array" ref="U132">IFERROR(INDEX($A$99:$B$128,MATCH(LARGE(($B$99:$B$128=U$131)*1/ROW($A$99:$A$128),ROWS($A$132:$A132)),1/ROW($A$99:$A$128),0),COLUMNS($A$132:$A$132)),"")</f>
        <v/>
      </c>
      <c r="V132" s="153" t="str">
        <f t="array" ref="V132">IFERROR(INDEX($A$99:$B$128,MATCH(LARGE(($B$99:$B$128=V$131)*1/ROW($A$99:$A$128),ROWS($A$132:$A132)),1/ROW($A$99:$A$128),0),COLUMNS($A$132:$A$132)),"")</f>
        <v/>
      </c>
      <c r="W132" s="77" t="str">
        <f t="array" ref="W132">IFERROR(INDEX($A$99:$B$128,MATCH(LARGE(($B$99:$B$128=W$131)*1/ROW($A$99:$A$128),ROWS($A$132:$A132)),1/ROW($A$99:$A$128),0),COLUMNS($A$132:$A$132)),"")</f>
        <v/>
      </c>
      <c r="X132" s="77" t="str">
        <f t="array" ref="X132">IFERROR(INDEX($A$99:$B$128,MATCH(LARGE(($B$99:$B$128=X$131)*1/ROW($A$99:$A$128),ROWS($A$132:$A132)),1/ROW($A$99:$A$128),0),COLUMNS($A$132:$A$132)),"")</f>
        <v/>
      </c>
      <c r="Y132" s="77" t="str">
        <f t="array" ref="Y132">IFERROR(INDEX($A$99:$B$128,MATCH(LARGE(($B$99:$B$128=Y$131)*1/ROW($A$99:$A$128),ROWS($A$132:$A132)),1/ROW($A$99:$A$128),0),COLUMNS($A$132:$A$132)),"")</f>
        <v/>
      </c>
      <c r="Z132" s="77" t="str">
        <f t="array" ref="Z132">IFERROR(INDEX($A$99:$B$128,MATCH(LARGE(($B$99:$B$128=Z$131)*1/ROW($A$99:$A$128),ROWS($A$132:$A132)),1/ROW($A$99:$A$128),0),COLUMNS($A$132:$A$132)),"")</f>
        <v/>
      </c>
      <c r="AA132" s="77" t="str">
        <f t="array" ref="AA132">IFERROR(INDEX($A$99:$B$128,MATCH(LARGE(($B$99:$B$128=AA$131)*1/ROW($A$99:$A$128),ROWS($A$132:$A132)),1/ROW($A$99:$A$128),0),COLUMNS($A$132:$A$132)),"")</f>
        <v/>
      </c>
      <c r="AB132" s="77" t="str">
        <f t="array" ref="AB132">IFERROR(INDEX($A$99:$B$128,MATCH(LARGE(($B$99:$B$128=AB$131)*1/ROW($A$99:$A$128),ROWS($A$132:$A132)),1/ROW($A$99:$A$128),0),COLUMNS($A$132:$A$132)),"")</f>
        <v/>
      </c>
      <c r="AC132" s="77" t="str">
        <f t="array" ref="AC132">IFERROR(INDEX($A$99:$B$128,MATCH(LARGE(($B$99:$B$128=AC$131)*1/ROW($A$99:$A$128),ROWS($A$132:$A132)),1/ROW($A$99:$A$128),0),COLUMNS($A$132:$A$132)),"")</f>
        <v/>
      </c>
      <c r="AD132" s="77" t="str">
        <f t="array" ref="AD132">IFERROR(INDEX($A$99:$B$128,MATCH(LARGE(($B$99:$B$128=AD$131)*1/ROW($A$99:$A$128),ROWS($A$132:$A132)),1/ROW($A$99:$A$128),0),COLUMNS($A$132:$A$132)),"")</f>
        <v/>
      </c>
      <c r="AE132" s="77" t="str">
        <f t="array" ref="AE132">IFERROR(INDEX($A$99:$B$128,MATCH(LARGE(($B$99:$B$128=AE$131)*1/ROW($A$99:$A$128),ROWS($A$132:$A132)),1/ROW($A$99:$A$128),0),COLUMNS($A$132:$A$132)),"")</f>
        <v/>
      </c>
      <c r="AF132" s="77" t="str">
        <f t="array" ref="AF132">IFERROR(INDEX($A$99:$B$128,MATCH(LARGE(($B$99:$B$128=AF$131)*1/ROW($A$99:$A$128),ROWS($A$132:$A132)),1/ROW($A$99:$A$128),0),COLUMNS($A$132:$A$132)),"")</f>
        <v/>
      </c>
      <c r="AG132" s="152" t="str">
        <f t="array" ref="AG132">IFERROR(INDEX($A$99:$B$128,MATCH(LARGE(($B$99:$B$128=AG$131)*1/ROW($A$99:$A$128),ROWS($A$132:$A132)),1/ROW($A$99:$A$128),0),COLUMNS($A$132:$A$132)),"")</f>
        <v/>
      </c>
      <c r="AH132" s="77">
        <f t="array" ref="AH132">IFERROR(INDEX($A$99:$F$128,MATCH(LARGE(($D$99:$D$128=AH$131)*1/ROW($A$99:$A$128),ROWS($A$132:$A132)),1/ROW($A$99:$A$128),0),COLUMNS($A$132:$A$132)),"")</f>
        <v>2</v>
      </c>
      <c r="AI132" s="77" t="str">
        <f t="array" ref="AI132">IFERROR(INDEX($A$99:$F$128,MATCH(LARGE(($D$99:$D$128=AI$131)*1/ROW($A$99:$A$128),ROWS($A$132:$A132)),1/ROW($A$99:$A$128),0),COLUMNS($A$132:$A$132)),"")</f>
        <v/>
      </c>
      <c r="AJ132" s="77" t="str">
        <f t="array" ref="AJ132">IFERROR(INDEX($A$99:$F$128,MATCH(LARGE(($D$99:$D$128=AJ$131)*1/ROW($A$99:$A$128),ROWS($A$132:$A132)),1/ROW($A$99:$A$128),0),COLUMNS($A$132:$A$132)),"")</f>
        <v/>
      </c>
      <c r="AK132" s="77" t="str">
        <f t="array" ref="AK132">IFERROR(INDEX($A$99:$F$128,MATCH(LARGE(($E$99:$E$128=AK$131)*1/ROW($A$99:$A$128),ROWS($A$132:$A132)),1/ROW($A$99:$A$128),0),COLUMNS($A$132:$A$132)),"")</f>
        <v/>
      </c>
      <c r="AL132" s="77" t="str">
        <f t="array" ref="AL132">IFERROR(INDEX($A$99:$F$128,MATCH(LARGE(($E$99:$E$128=AL$131)*1/ROW($A$99:$A$128),ROWS($A$132:$A132)),1/ROW($A$99:$A$128),0),COLUMNS($A$132:$A$132)),"")</f>
        <v/>
      </c>
      <c r="AM132" s="77">
        <f t="array" ref="AM132">IFERROR(INDEX($A$99:$F$128,MATCH(LARGE(($E$99:$E$128=AM$131)*1/ROW($A$99:$A$128),ROWS($A$132:$A132)),1/ROW($A$99:$A$128),0),COLUMNS($A$132:$A$132)),"")</f>
        <v>2</v>
      </c>
      <c r="AN132" s="513" t="str">
        <f t="array" ref="AN132">IFERROR(INDEX($A$99:$F$128,MATCH(LARGE(($F$99:$F$128=AN$131)*1/ROW($A$99:$A$128),ROWS($A$132:$A132)),1/ROW($A$99:$A$128),0),COLUMNS($A$132:$A$132)),"")</f>
        <v/>
      </c>
      <c r="AO132" s="513" t="str">
        <f t="array" ref="AO132">IFERROR(INDEX($A$99:$F$128,MATCH(LARGE(($F$99:$F$128=AO$131)*1/ROW($A$99:$A$128),ROWS($A$132:$A132)),1/ROW($A$99:$A$128),0),COLUMNS($A$132:$A$132)),"")</f>
        <v/>
      </c>
      <c r="AP132" s="513">
        <f t="array" ref="AP132">IFERROR(INDEX($A$99:$F$128,MATCH(LARGE(($F$99:$F$128=AP$131)*1/ROW($A$99:$A$128),ROWS($A$132:$A132)),1/ROW($A$99:$A$128),0),COLUMNS($A$132:$A$132)),"")</f>
        <v>2</v>
      </c>
      <c r="AQ132" s="513" t="str">
        <f t="array" ref="AQ132">IFERROR(INDEX($A$99:$F$128,MATCH(LARGE(($F$99:$F$128=AQ$131)*1/ROW($A$99:$A$128),ROWS($A$132:$A132)),1/ROW($A$99:$A$128),0),COLUMNS($A$132:$A$132)),"")</f>
        <v/>
      </c>
      <c r="AR132" s="513" t="str">
        <f t="array" ref="AR132">IFERROR(INDEX($A$99:$B$128,MATCH(LARGE(($B$99:$B$128=AR$131)*1/ROW($A$99:$A$128),ROWS($A$132:$A132)),1/ROW($A$99:$A$128),0),COLUMNS($A$132:$A$132)),"")</f>
        <v/>
      </c>
      <c r="AS132" s="513" t="str">
        <f t="shared" ref="AS132:AS161" si="7">IF(G99="","",A99)</f>
        <v/>
      </c>
      <c r="AT132" s="513" t="str">
        <f>IF(V67="","","　"&amp;A99)</f>
        <v/>
      </c>
      <c r="AU132" s="513" t="str">
        <f t="shared" ref="AU132:AU161" si="8">IF(I99="","",A99)</f>
        <v/>
      </c>
      <c r="BK132" s="76"/>
      <c r="BM132" s="165"/>
      <c r="CZ132" s="75"/>
      <c r="DA132" s="75"/>
      <c r="DB132" s="75"/>
      <c r="DC132" s="75"/>
      <c r="DD132" s="75"/>
      <c r="DE132" s="75"/>
      <c r="DF132" s="75"/>
    </row>
    <row r="133" spans="1:111" hidden="1">
      <c r="A133" s="77" t="str">
        <f t="array" ref="A133">IFERROR(INDEX($A$99:$B$128,MATCH(LARGE(($B$99:$B$128=A$131)*1/ROW($A$99:$A$128),ROWS($A$132:$A133)),1/ROW($A$99:$A$128),0),COLUMNS($A$132:$A$132)),"")</f>
        <v/>
      </c>
      <c r="B133" s="77" t="str">
        <f t="array" ref="B133">IFERROR(INDEX($A$99:$B$128,MATCH(LARGE(($B$99:$B$128=B$131)*1/ROW($A$99:$A$128),ROWS($A$132:$A133)),1/ROW($A$99:$A$128),0),COLUMNS($A$132:$A$132)),"")</f>
        <v/>
      </c>
      <c r="C133" s="151" t="str">
        <f t="array" ref="C133">IFERROR(INDEX($A$99:$B$128,MATCH(LARGE(($B$99:$B$128=C$131)*1/ROW($A$99:$A$128),ROWS($A$132:$A133)),1/ROW($A$99:$A$128),0),COLUMNS($A$132:$A$132)),"")</f>
        <v/>
      </c>
      <c r="D133" s="77" t="str">
        <f t="array" ref="D133">IFERROR(INDEX($A$99:$B$128,MATCH(LARGE(($B$99:$B$128=D$131)*1/ROW($A$99:$A$128),ROWS($A$132:$A133)),1/ROW($A$99:$A$128),0),COLUMNS($A$132:$A$132)),"")</f>
        <v/>
      </c>
      <c r="E133" s="77" t="str">
        <f t="array" ref="E133">IFERROR(INDEX($A$99:$B$128,MATCH(LARGE(($B$99:$B$128=E$131)*1/ROW($A$99:$A$128),ROWS($A$132:$A133)),1/ROW($A$99:$A$128),0),COLUMNS($A$132:$A$132)),"")</f>
        <v/>
      </c>
      <c r="F133" s="77" t="str">
        <f t="array" ref="F133">IFERROR(INDEX($A$99:$B$128,MATCH(LARGE(($B$99:$B$128=F$131)*1/ROW($A$99:$A$128),ROWS($A$132:$A133)),1/ROW($A$99:$A$128),0),COLUMNS($A$132:$A$132)),"")</f>
        <v/>
      </c>
      <c r="G133" s="77" t="str">
        <f t="array" ref="G133">IFERROR(INDEX($A$99:$B$128,MATCH(LARGE(($B$99:$B$128=G$131)*1/ROW($A$99:$A$128),ROWS($A$132:$A133)),1/ROW($A$99:$A$128),0),COLUMNS($A$132:$A$132)),"")</f>
        <v/>
      </c>
      <c r="H133" s="77" t="str">
        <f t="array" ref="H133">IFERROR(INDEX($A$99:$B$128,MATCH(LARGE(($B$99:$B$128=H$131)*1/ROW($A$99:$A$128),ROWS($A$132:$A133)),1/ROW($A$99:$A$128),0),COLUMNS($A$132:$A$132)),"")</f>
        <v/>
      </c>
      <c r="I133" s="77" t="str">
        <f t="array" ref="I133">IFERROR(INDEX($A$99:$B$128,MATCH(LARGE(($B$99:$B$128=I$131)*1/ROW($A$99:$A$128),ROWS($A$132:$A133)),1/ROW($A$99:$A$128),0),COLUMNS($A$132:$A$132)),"")</f>
        <v/>
      </c>
      <c r="J133" s="77" t="str">
        <f t="array" ref="J133">IFERROR(INDEX($A$99:$B$128,MATCH(LARGE(($B$99:$B$128=J$131)*1/ROW($A$99:$A$128),ROWS($A$132:$A133)),1/ROW($A$99:$A$128),0),COLUMNS($A$132:$A$132)),"")</f>
        <v/>
      </c>
      <c r="K133" s="77" t="str">
        <f t="array" ref="K133">IFERROR(INDEX($A$99:$B$128,MATCH(LARGE(($B$99:$B$128=K$131)*1/ROW($A$99:$A$128),ROWS($A$132:$A133)),1/ROW($A$99:$A$128),0),COLUMNS($A$132:$A$132)),"")</f>
        <v/>
      </c>
      <c r="L133" s="77" t="str">
        <f t="array" ref="L133">IFERROR(INDEX($A$99:$B$128,MATCH(LARGE(($B$99:$B$128=L$131)*1/ROW($A$99:$A$128),ROWS($A$132:$A133)),1/ROW($A$99:$A$128),0),COLUMNS($A$132:$A$132)),"")</f>
        <v/>
      </c>
      <c r="M133" s="77" t="str">
        <f t="array" ref="M133">IFERROR(INDEX($A$99:$B$128,MATCH(LARGE(($B$99:$B$128=M$131)*1/ROW($A$99:$A$128),ROWS($A$132:$A133)),1/ROW($A$99:$A$128),0),COLUMNS($A$132:$A$132)),"")</f>
        <v/>
      </c>
      <c r="N133" s="77" t="str">
        <f t="array" ref="N133">IFERROR(INDEX($A$99:$B$128,MATCH(LARGE(($B$99:$B$128=N$131)*1/ROW($A$99:$A$128),ROWS($A$132:$A133)),1/ROW($A$99:$A$128),0),COLUMNS($A$132:$A$132)),"")</f>
        <v/>
      </c>
      <c r="O133" s="77" t="str">
        <f t="array" ref="O133">IFERROR(INDEX($A$99:$B$128,MATCH(LARGE(($B$99:$B$128=O$131)*1/ROW($A$99:$A$128),ROWS($A$132:$A133)),1/ROW($A$99:$A$128),0),COLUMNS($A$132:$A$132)),"")</f>
        <v/>
      </c>
      <c r="P133" s="77" t="str">
        <f t="array" ref="P133">IFERROR(INDEX($A$99:$B$128,MATCH(LARGE(($B$99:$B$128=P$131)*1/ROW($A$99:$A$128),ROWS($A$132:$A133)),1/ROW($A$99:$A$128),0),COLUMNS($A$132:$A$132)),"")</f>
        <v/>
      </c>
      <c r="Q133" s="77" t="str">
        <f t="array" ref="Q133">IFERROR(INDEX($A$99:$B$128,MATCH(LARGE(($B$99:$B$128=Q$131)*1/ROW($A$99:$A$128),ROWS($A$132:$A133)),1/ROW($A$99:$A$128),0),COLUMNS($A$132:$A$132)),"")</f>
        <v/>
      </c>
      <c r="R133" s="77" t="str">
        <f t="array" ref="R133">IFERROR(INDEX($A$99:$B$128,MATCH(LARGE(($B$99:$B$128=R$131)*1/ROW($A$99:$A$128),ROWS($A$132:$A133)),1/ROW($A$99:$A$128),0),COLUMNS($A$132:$A$132)),"")</f>
        <v/>
      </c>
      <c r="S133" s="77" t="str">
        <f t="array" ref="S133">IFERROR(INDEX($A$99:$B$128,MATCH(LARGE(($B$99:$B$128=S$131)*1/ROW($A$99:$A$128),ROWS($A$132:$A133)),1/ROW($A$99:$A$128),0),COLUMNS($A$132:$A$132)),"")</f>
        <v/>
      </c>
      <c r="T133" s="77" t="str">
        <f t="array" ref="T133">IFERROR(INDEX($A$99:$B$128,MATCH(LARGE(($B$99:$B$128=T$131)*1/ROW($A$99:$A$128),ROWS($A$132:$A133)),1/ROW($A$99:$A$128),0),COLUMNS($A$132:$A$132)),"")</f>
        <v/>
      </c>
      <c r="U133" s="77" t="str">
        <f t="array" ref="U133">IFERROR(INDEX($A$99:$B$128,MATCH(LARGE(($B$99:$B$128=U$131)*1/ROW($A$99:$A$128),ROWS($A$132:$A133)),1/ROW($A$99:$A$128),0),COLUMNS($A$132:$A$132)),"")</f>
        <v/>
      </c>
      <c r="V133" s="153" t="str">
        <f t="array" ref="V133">IFERROR(INDEX($A$99:$B$128,MATCH(LARGE(($B$99:$B$128=V$131)*1/ROW($A$99:$A$128),ROWS($A$132:$A133)),1/ROW($A$99:$A$128),0),COLUMNS($A$132:$A$132)),"")</f>
        <v/>
      </c>
      <c r="W133" s="77" t="str">
        <f t="array" ref="W133">IFERROR(INDEX($A$99:$B$128,MATCH(LARGE(($B$99:$B$128=W$131)*1/ROW($A$99:$A$128),ROWS($A$132:$A133)),1/ROW($A$99:$A$128),0),COLUMNS($A$132:$A$132)),"")</f>
        <v/>
      </c>
      <c r="X133" s="77" t="str">
        <f t="array" ref="X133">IFERROR(INDEX($A$99:$B$128,MATCH(LARGE(($B$99:$B$128=X$131)*1/ROW($A$99:$A$128),ROWS($A$132:$A133)),1/ROW($A$99:$A$128),0),COLUMNS($A$132:$A$132)),"")</f>
        <v/>
      </c>
      <c r="Y133" s="77" t="str">
        <f t="array" ref="Y133">IFERROR(INDEX($A$99:$B$128,MATCH(LARGE(($B$99:$B$128=Y$131)*1/ROW($A$99:$A$128),ROWS($A$132:$A133)),1/ROW($A$99:$A$128),0),COLUMNS($A$132:$A$132)),"")</f>
        <v/>
      </c>
      <c r="Z133" s="77" t="str">
        <f t="array" ref="Z133">IFERROR(INDEX($A$99:$B$128,MATCH(LARGE(($B$99:$B$128=Z$131)*1/ROW($A$99:$A$128),ROWS($A$132:$A133)),1/ROW($A$99:$A$128),0),COLUMNS($A$132:$A$132)),"")</f>
        <v/>
      </c>
      <c r="AA133" s="77" t="str">
        <f t="array" ref="AA133">IFERROR(INDEX($A$99:$B$128,MATCH(LARGE(($B$99:$B$128=AA$131)*1/ROW($A$99:$A$128),ROWS($A$132:$A133)),1/ROW($A$99:$A$128),0),COLUMNS($A$132:$A$132)),"")</f>
        <v/>
      </c>
      <c r="AB133" s="77" t="str">
        <f t="array" ref="AB133">IFERROR(INDEX($A$99:$B$128,MATCH(LARGE(($B$99:$B$128=AB$131)*1/ROW($A$99:$A$128),ROWS($A$132:$A133)),1/ROW($A$99:$A$128),0),COLUMNS($A$132:$A$132)),"")</f>
        <v/>
      </c>
      <c r="AC133" s="77" t="str">
        <f t="array" ref="AC133">IFERROR(INDEX($A$99:$B$128,MATCH(LARGE(($B$99:$B$128=AC$131)*1/ROW($A$99:$A$128),ROWS($A$132:$A133)),1/ROW($A$99:$A$128),0),COLUMNS($A$132:$A$132)),"")</f>
        <v/>
      </c>
      <c r="AD133" s="77" t="str">
        <f t="array" ref="AD133">IFERROR(INDEX($A$99:$B$128,MATCH(LARGE(($B$99:$B$128=AD$131)*1/ROW($A$99:$A$128),ROWS($A$132:$A133)),1/ROW($A$99:$A$128),0),COLUMNS($A$132:$A$132)),"")</f>
        <v/>
      </c>
      <c r="AE133" s="77" t="str">
        <f t="array" ref="AE133">IFERROR(INDEX($A$99:$B$128,MATCH(LARGE(($B$99:$B$128=AE$131)*1/ROW($A$99:$A$128),ROWS($A$132:$A133)),1/ROW($A$99:$A$128),0),COLUMNS($A$132:$A$132)),"")</f>
        <v/>
      </c>
      <c r="AF133" s="77" t="str">
        <f t="array" ref="AF133">IFERROR(INDEX($A$99:$B$128,MATCH(LARGE(($B$99:$B$128=AF$131)*1/ROW($A$99:$A$128),ROWS($A$132:$A133)),1/ROW($A$99:$A$128),0),COLUMNS($A$132:$A$132)),"")</f>
        <v/>
      </c>
      <c r="AG133" s="152" t="str">
        <f t="array" ref="AG133">IFERROR(INDEX($A$99:$B$128,MATCH(LARGE(($B$99:$B$128=AG$131)*1/ROW($A$99:$A$128),ROWS($A$132:$A133)),1/ROW($A$99:$A$128),0),COLUMNS($A$132:$A$132)),"")</f>
        <v/>
      </c>
      <c r="AH133" s="77" t="str">
        <f t="array" ref="AH133">IFERROR(INDEX($A$99:$F$128,MATCH(LARGE(($D$99:$D$128=AH$131)*1/ROW($A$99:$A$128),ROWS($A$132:$A133)),1/ROW($A$99:$A$128),0),COLUMNS($A$132:$A$132)),"")</f>
        <v/>
      </c>
      <c r="AI133" s="77" t="str">
        <f t="array" ref="AI133">IFERROR(INDEX($A$99:$F$128,MATCH(LARGE(($D$99:$D$128=AI$131)*1/ROW($A$99:$A$128),ROWS($A$132:$A133)),1/ROW($A$99:$A$128),0),COLUMNS($A$132:$A$132)),"")</f>
        <v/>
      </c>
      <c r="AJ133" s="77" t="str">
        <f t="array" ref="AJ133">IFERROR(INDEX($A$99:$F$128,MATCH(LARGE(($D$99:$D$128=AJ$131)*1/ROW($A$99:$A$128),ROWS($A$132:$A133)),1/ROW($A$99:$A$128),0),COLUMNS($A$132:$A$132)),"")</f>
        <v/>
      </c>
      <c r="AK133" s="77" t="str">
        <f t="array" ref="AK133">IFERROR(INDEX($A$99:$F$128,MATCH(LARGE(($E$99:$E$128=AK$131)*1/ROW($A$99:$A$128),ROWS($A$132:$A133)),1/ROW($A$99:$A$128),0),COLUMNS($A$132:$A$132)),"")</f>
        <v/>
      </c>
      <c r="AL133" s="77" t="str">
        <f t="array" ref="AL133">IFERROR(INDEX($A$99:$F$128,MATCH(LARGE(($E$99:$E$128=AL$131)*1/ROW($A$99:$A$128),ROWS($A$132:$A133)),1/ROW($A$99:$A$128),0),COLUMNS($A$132:$A$132)),"")</f>
        <v/>
      </c>
      <c r="AM133" s="77" t="str">
        <f t="array" ref="AM133">IFERROR(INDEX($A$99:$F$128,MATCH(LARGE(($E$99:$E$128=AM$131)*1/ROW($A$99:$A$128),ROWS($A$132:$A133)),1/ROW($A$99:$A$128),0),COLUMNS($A$132:$A$132)),"")</f>
        <v/>
      </c>
      <c r="AN133" s="513" t="str">
        <f t="array" ref="AN133">IFERROR(INDEX($A$99:$F$128,MATCH(LARGE(($F$99:$F$128=AN$131)*1/ROW($A$99:$A$128),ROWS($A$132:$A133)),1/ROW($A$99:$A$128),0),COLUMNS($A$132:$A$132)),"")</f>
        <v/>
      </c>
      <c r="AO133" s="513" t="str">
        <f t="array" ref="AO133">IFERROR(INDEX($A$99:$F$128,MATCH(LARGE(($F$99:$F$128=AO$131)*1/ROW($A$99:$A$128),ROWS($A$132:$A133)),1/ROW($A$99:$A$128),0),COLUMNS($A$132:$A$132)),"")</f>
        <v/>
      </c>
      <c r="AP133" s="513" t="str">
        <f t="array" ref="AP133">IFERROR(INDEX($A$99:$F$128,MATCH(LARGE(($F$99:$F$128=AP$131)*1/ROW($A$99:$A$128),ROWS($A$132:$A133)),1/ROW($A$99:$A$128),0),COLUMNS($A$132:$A$132)),"")</f>
        <v/>
      </c>
      <c r="AQ133" s="513" t="str">
        <f t="array" ref="AQ133">IFERROR(INDEX($A$99:$F$128,MATCH(LARGE(($F$99:$F$128=AQ$131)*1/ROW($A$99:$A$128),ROWS($A$132:$A133)),1/ROW($A$99:$A$128),0),COLUMNS($A$132:$A$132)),"")</f>
        <v/>
      </c>
      <c r="AR133" s="513" t="str">
        <f t="array" ref="AR133">IFERROR(INDEX($A$99:$B$128,MATCH(LARGE(($B$99:$B$128=AR$131)*1/ROW($A$99:$A$128),ROWS($A$132:$A133)),1/ROW($A$99:$A$128),0),COLUMNS($A$132:$A$132)),"")</f>
        <v/>
      </c>
      <c r="AS133" s="513" t="str">
        <f t="shared" si="7"/>
        <v/>
      </c>
      <c r="AT133" s="513" t="str">
        <f t="shared" ref="AT133:AT161" si="9">IF(V68="","","　"&amp;A100)</f>
        <v>　2</v>
      </c>
      <c r="AU133" s="513">
        <f t="shared" si="8"/>
        <v>2</v>
      </c>
      <c r="BK133" s="76"/>
      <c r="BM133" s="165"/>
    </row>
    <row r="134" spans="1:111" hidden="1">
      <c r="A134" s="77" t="str">
        <f t="array" ref="A134">IFERROR(INDEX($A$99:$B$128,MATCH(LARGE(($B$99:$B$128=A$131)*1/ROW($A$99:$A$128),ROWS($A$132:$A134)),1/ROW($A$99:$A$128),0),COLUMNS($A$132:$A$132)),"")</f>
        <v/>
      </c>
      <c r="B134" s="77" t="str">
        <f t="array" ref="B134">IFERROR(INDEX($A$99:$B$128,MATCH(LARGE(($B$99:$B$128=B$131)*1/ROW($A$99:$A$128),ROWS($A$132:$A134)),1/ROW($A$99:$A$128),0),COLUMNS($A$132:$A$132)),"")</f>
        <v/>
      </c>
      <c r="C134" s="151" t="str">
        <f t="array" ref="C134">IFERROR(INDEX($A$99:$B$128,MATCH(LARGE(($B$99:$B$128=C$131)*1/ROW($A$99:$A$128),ROWS($A$132:$A134)),1/ROW($A$99:$A$128),0),COLUMNS($A$132:$A$132)),"")</f>
        <v/>
      </c>
      <c r="D134" s="77" t="str">
        <f t="array" ref="D134">IFERROR(INDEX($A$99:$B$128,MATCH(LARGE(($B$99:$B$128=D$131)*1/ROW($A$99:$A$128),ROWS($A$132:$A134)),1/ROW($A$99:$A$128),0),COLUMNS($A$132:$A$132)),"")</f>
        <v/>
      </c>
      <c r="E134" s="77" t="str">
        <f t="array" ref="E134">IFERROR(INDEX($A$99:$B$128,MATCH(LARGE(($B$99:$B$128=E$131)*1/ROW($A$99:$A$128),ROWS($A$132:$A134)),1/ROW($A$99:$A$128),0),COLUMNS($A$132:$A$132)),"")</f>
        <v/>
      </c>
      <c r="F134" s="77" t="str">
        <f t="array" ref="F134">IFERROR(INDEX($A$99:$B$128,MATCH(LARGE(($B$99:$B$128=F$131)*1/ROW($A$99:$A$128),ROWS($A$132:$A134)),1/ROW($A$99:$A$128),0),COLUMNS($A$132:$A$132)),"")</f>
        <v/>
      </c>
      <c r="G134" s="77" t="str">
        <f t="array" ref="G134">IFERROR(INDEX($A$99:$B$128,MATCH(LARGE(($B$99:$B$128=G$131)*1/ROW($A$99:$A$128),ROWS($A$132:$A134)),1/ROW($A$99:$A$128),0),COLUMNS($A$132:$A$132)),"")</f>
        <v/>
      </c>
      <c r="H134" s="77" t="str">
        <f t="array" ref="H134">IFERROR(INDEX($A$99:$B$128,MATCH(LARGE(($B$99:$B$128=H$131)*1/ROW($A$99:$A$128),ROWS($A$132:$A134)),1/ROW($A$99:$A$128),0),COLUMNS($A$132:$A$132)),"")</f>
        <v/>
      </c>
      <c r="I134" s="77" t="str">
        <f t="array" ref="I134">IFERROR(INDEX($A$99:$B$128,MATCH(LARGE(($B$99:$B$128=I$131)*1/ROW($A$99:$A$128),ROWS($A$132:$A134)),1/ROW($A$99:$A$128),0),COLUMNS($A$132:$A$132)),"")</f>
        <v/>
      </c>
      <c r="J134" s="77" t="str">
        <f t="array" ref="J134">IFERROR(INDEX($A$99:$B$128,MATCH(LARGE(($B$99:$B$128=J$131)*1/ROW($A$99:$A$128),ROWS($A$132:$A134)),1/ROW($A$99:$A$128),0),COLUMNS($A$132:$A$132)),"")</f>
        <v/>
      </c>
      <c r="K134" s="77" t="str">
        <f t="array" ref="K134">IFERROR(INDEX($A$99:$B$128,MATCH(LARGE(($B$99:$B$128=K$131)*1/ROW($A$99:$A$128),ROWS($A$132:$A134)),1/ROW($A$99:$A$128),0),COLUMNS($A$132:$A$132)),"")</f>
        <v/>
      </c>
      <c r="L134" s="77" t="str">
        <f t="array" ref="L134">IFERROR(INDEX($A$99:$B$128,MATCH(LARGE(($B$99:$B$128=L$131)*1/ROW($A$99:$A$128),ROWS($A$132:$A134)),1/ROW($A$99:$A$128),0),COLUMNS($A$132:$A$132)),"")</f>
        <v/>
      </c>
      <c r="M134" s="77" t="str">
        <f t="array" ref="M134">IFERROR(INDEX($A$99:$B$128,MATCH(LARGE(($B$99:$B$128=M$131)*1/ROW($A$99:$A$128),ROWS($A$132:$A134)),1/ROW($A$99:$A$128),0),COLUMNS($A$132:$A$132)),"")</f>
        <v/>
      </c>
      <c r="N134" s="77" t="str">
        <f t="array" ref="N134">IFERROR(INDEX($A$99:$B$128,MATCH(LARGE(($B$99:$B$128=N$131)*1/ROW($A$99:$A$128),ROWS($A$132:$A134)),1/ROW($A$99:$A$128),0),COLUMNS($A$132:$A$132)),"")</f>
        <v/>
      </c>
      <c r="O134" s="77" t="str">
        <f t="array" ref="O134">IFERROR(INDEX($A$99:$B$128,MATCH(LARGE(($B$99:$B$128=O$131)*1/ROW($A$99:$A$128),ROWS($A$132:$A134)),1/ROW($A$99:$A$128),0),COLUMNS($A$132:$A$132)),"")</f>
        <v/>
      </c>
      <c r="P134" s="77" t="str">
        <f t="array" ref="P134">IFERROR(INDEX($A$99:$B$128,MATCH(LARGE(($B$99:$B$128=P$131)*1/ROW($A$99:$A$128),ROWS($A$132:$A134)),1/ROW($A$99:$A$128),0),COLUMNS($A$132:$A$132)),"")</f>
        <v/>
      </c>
      <c r="Q134" s="77" t="str">
        <f t="array" ref="Q134">IFERROR(INDEX($A$99:$B$128,MATCH(LARGE(($B$99:$B$128=Q$131)*1/ROW($A$99:$A$128),ROWS($A$132:$A134)),1/ROW($A$99:$A$128),0),COLUMNS($A$132:$A$132)),"")</f>
        <v/>
      </c>
      <c r="R134" s="77" t="str">
        <f t="array" ref="R134">IFERROR(INDEX($A$99:$B$128,MATCH(LARGE(($B$99:$B$128=R$131)*1/ROW($A$99:$A$128),ROWS($A$132:$A134)),1/ROW($A$99:$A$128),0),COLUMNS($A$132:$A$132)),"")</f>
        <v/>
      </c>
      <c r="S134" s="77" t="str">
        <f t="array" ref="S134">IFERROR(INDEX($A$99:$B$128,MATCH(LARGE(($B$99:$B$128=S$131)*1/ROW($A$99:$A$128),ROWS($A$132:$A134)),1/ROW($A$99:$A$128),0),COLUMNS($A$132:$A$132)),"")</f>
        <v/>
      </c>
      <c r="T134" s="77" t="str">
        <f t="array" ref="T134">IFERROR(INDEX($A$99:$B$128,MATCH(LARGE(($B$99:$B$128=T$131)*1/ROW($A$99:$A$128),ROWS($A$132:$A134)),1/ROW($A$99:$A$128),0),COLUMNS($A$132:$A$132)),"")</f>
        <v/>
      </c>
      <c r="U134" s="77" t="str">
        <f t="array" ref="U134">IFERROR(INDEX($A$99:$B$128,MATCH(LARGE(($B$99:$B$128=U$131)*1/ROW($A$99:$A$128),ROWS($A$132:$A134)),1/ROW($A$99:$A$128),0),COLUMNS($A$132:$A$132)),"")</f>
        <v/>
      </c>
      <c r="V134" s="153" t="str">
        <f t="array" ref="V134">IFERROR(INDEX($A$99:$B$128,MATCH(LARGE(($B$99:$B$128=V$131)*1/ROW($A$99:$A$128),ROWS($A$132:$A134)),1/ROW($A$99:$A$128),0),COLUMNS($A$132:$A$132)),"")</f>
        <v/>
      </c>
      <c r="W134" s="77" t="str">
        <f t="array" ref="W134">IFERROR(INDEX($A$99:$B$128,MATCH(LARGE(($B$99:$B$128=W$131)*1/ROW($A$99:$A$128),ROWS($A$132:$A134)),1/ROW($A$99:$A$128),0),COLUMNS($A$132:$A$132)),"")</f>
        <v/>
      </c>
      <c r="X134" s="77" t="str">
        <f t="array" ref="X134">IFERROR(INDEX($A$99:$B$128,MATCH(LARGE(($B$99:$B$128=X$131)*1/ROW($A$99:$A$128),ROWS($A$132:$A134)),1/ROW($A$99:$A$128),0),COLUMNS($A$132:$A$132)),"")</f>
        <v/>
      </c>
      <c r="Y134" s="77" t="str">
        <f t="array" ref="Y134">IFERROR(INDEX($A$99:$B$128,MATCH(LARGE(($B$99:$B$128=Y$131)*1/ROW($A$99:$A$128),ROWS($A$132:$A134)),1/ROW($A$99:$A$128),0),COLUMNS($A$132:$A$132)),"")</f>
        <v/>
      </c>
      <c r="Z134" s="77" t="str">
        <f t="array" ref="Z134">IFERROR(INDEX($A$99:$B$128,MATCH(LARGE(($B$99:$B$128=Z$131)*1/ROW($A$99:$A$128),ROWS($A$132:$A134)),1/ROW($A$99:$A$128),0),COLUMNS($A$132:$A$132)),"")</f>
        <v/>
      </c>
      <c r="AA134" s="77" t="str">
        <f t="array" ref="AA134">IFERROR(INDEX($A$99:$B$128,MATCH(LARGE(($B$99:$B$128=AA$131)*1/ROW($A$99:$A$128),ROWS($A$132:$A134)),1/ROW($A$99:$A$128),0),COLUMNS($A$132:$A$132)),"")</f>
        <v/>
      </c>
      <c r="AB134" s="77" t="str">
        <f t="array" ref="AB134">IFERROR(INDEX($A$99:$B$128,MATCH(LARGE(($B$99:$B$128=AB$131)*1/ROW($A$99:$A$128),ROWS($A$132:$A134)),1/ROW($A$99:$A$128),0),COLUMNS($A$132:$A$132)),"")</f>
        <v/>
      </c>
      <c r="AC134" s="77" t="str">
        <f t="array" ref="AC134">IFERROR(INDEX($A$99:$B$128,MATCH(LARGE(($B$99:$B$128=AC$131)*1/ROW($A$99:$A$128),ROWS($A$132:$A134)),1/ROW($A$99:$A$128),0),COLUMNS($A$132:$A$132)),"")</f>
        <v/>
      </c>
      <c r="AD134" s="77" t="str">
        <f t="array" ref="AD134">IFERROR(INDEX($A$99:$B$128,MATCH(LARGE(($B$99:$B$128=AD$131)*1/ROW($A$99:$A$128),ROWS($A$132:$A134)),1/ROW($A$99:$A$128),0),COLUMNS($A$132:$A$132)),"")</f>
        <v/>
      </c>
      <c r="AE134" s="77" t="str">
        <f t="array" ref="AE134">IFERROR(INDEX($A$99:$B$128,MATCH(LARGE(($B$99:$B$128=AE$131)*1/ROW($A$99:$A$128),ROWS($A$132:$A134)),1/ROW($A$99:$A$128),0),COLUMNS($A$132:$A$132)),"")</f>
        <v/>
      </c>
      <c r="AF134" s="77" t="str">
        <f t="array" ref="AF134">IFERROR(INDEX($A$99:$B$128,MATCH(LARGE(($B$99:$B$128=AF$131)*1/ROW($A$99:$A$128),ROWS($A$132:$A134)),1/ROW($A$99:$A$128),0),COLUMNS($A$132:$A$132)),"")</f>
        <v/>
      </c>
      <c r="AG134" s="152" t="str">
        <f t="array" ref="AG134">IFERROR(INDEX($A$99:$B$128,MATCH(LARGE(($B$99:$B$128=AG$131)*1/ROW($A$99:$A$128),ROWS($A$132:$A134)),1/ROW($A$99:$A$128),0),COLUMNS($A$132:$A$132)),"")</f>
        <v/>
      </c>
      <c r="AH134" s="77" t="str">
        <f t="array" ref="AH134">IFERROR(INDEX($A$99:$F$128,MATCH(LARGE(($D$99:$D$128=AH$131)*1/ROW($A$99:$A$128),ROWS($A$132:$A134)),1/ROW($A$99:$A$128),0),COLUMNS($A$132:$A$132)),"")</f>
        <v/>
      </c>
      <c r="AI134" s="77" t="str">
        <f t="array" ref="AI134">IFERROR(INDEX($A$99:$F$128,MATCH(LARGE(($D$99:$D$128=AI$131)*1/ROW($A$99:$A$128),ROWS($A$132:$A134)),1/ROW($A$99:$A$128),0),COLUMNS($A$132:$A$132)),"")</f>
        <v/>
      </c>
      <c r="AJ134" s="77" t="str">
        <f t="array" ref="AJ134">IFERROR(INDEX($A$99:$F$128,MATCH(LARGE(($D$99:$D$128=AJ$131)*1/ROW($A$99:$A$128),ROWS($A$132:$A134)),1/ROW($A$99:$A$128),0),COLUMNS($A$132:$A$132)),"")</f>
        <v/>
      </c>
      <c r="AK134" s="77" t="str">
        <f t="array" ref="AK134">IFERROR(INDEX($A$99:$F$128,MATCH(LARGE(($E$99:$E$128=AK$131)*1/ROW($A$99:$A$128),ROWS($A$132:$A134)),1/ROW($A$99:$A$128),0),COLUMNS($A$132:$A$132)),"")</f>
        <v/>
      </c>
      <c r="AL134" s="77" t="str">
        <f t="array" ref="AL134">IFERROR(INDEX($A$99:$F$128,MATCH(LARGE(($E$99:$E$128=AL$131)*1/ROW($A$99:$A$128),ROWS($A$132:$A134)),1/ROW($A$99:$A$128),0),COLUMNS($A$132:$A$132)),"")</f>
        <v/>
      </c>
      <c r="AM134" s="77" t="str">
        <f t="array" ref="AM134">IFERROR(INDEX($A$99:$F$128,MATCH(LARGE(($E$99:$E$128=AM$131)*1/ROW($A$99:$A$128),ROWS($A$132:$A134)),1/ROW($A$99:$A$128),0),COLUMNS($A$132:$A$132)),"")</f>
        <v/>
      </c>
      <c r="AN134" s="513" t="str">
        <f t="array" ref="AN134">IFERROR(INDEX($A$99:$F$128,MATCH(LARGE(($F$99:$F$128=AN$131)*1/ROW($A$99:$A$128),ROWS($A$132:$A134)),1/ROW($A$99:$A$128),0),COLUMNS($A$132:$A$132)),"")</f>
        <v/>
      </c>
      <c r="AO134" s="513" t="str">
        <f t="array" ref="AO134">IFERROR(INDEX($A$99:$F$128,MATCH(LARGE(($F$99:$F$128=AO$131)*1/ROW($A$99:$A$128),ROWS($A$132:$A134)),1/ROW($A$99:$A$128),0),COLUMNS($A$132:$A$132)),"")</f>
        <v/>
      </c>
      <c r="AP134" s="513" t="str">
        <f t="array" ref="AP134">IFERROR(INDEX($A$99:$F$128,MATCH(LARGE(($F$99:$F$128=AP$131)*1/ROW($A$99:$A$128),ROWS($A$132:$A134)),1/ROW($A$99:$A$128),0),COLUMNS($A$132:$A$132)),"")</f>
        <v/>
      </c>
      <c r="AQ134" s="513" t="str">
        <f t="array" ref="AQ134">IFERROR(INDEX($A$99:$F$128,MATCH(LARGE(($F$99:$F$128=AQ$131)*1/ROW($A$99:$A$128),ROWS($A$132:$A134)),1/ROW($A$99:$A$128),0),COLUMNS($A$132:$A$132)),"")</f>
        <v/>
      </c>
      <c r="AR134" s="513" t="str">
        <f t="array" ref="AR134">IFERROR(INDEX($A$99:$B$128,MATCH(LARGE(($B$99:$B$128=AR$131)*1/ROW($A$99:$A$128),ROWS($A$132:$A134)),1/ROW($A$99:$A$128),0),COLUMNS($A$132:$A$132)),"")</f>
        <v/>
      </c>
      <c r="AS134" s="513" t="str">
        <f t="shared" si="7"/>
        <v/>
      </c>
      <c r="AT134" s="513" t="str">
        <f t="shared" si="9"/>
        <v/>
      </c>
      <c r="AU134" s="513" t="str">
        <f t="shared" si="8"/>
        <v/>
      </c>
      <c r="BK134" s="76"/>
      <c r="BM134" s="165"/>
      <c r="CY134" s="75"/>
    </row>
    <row r="135" spans="1:111" hidden="1">
      <c r="A135" s="77" t="str">
        <f t="array" ref="A135">IFERROR(INDEX($A$99:$B$128,MATCH(LARGE(($B$99:$B$128=A$131)*1/ROW($A$99:$A$128),ROWS($A$132:$A135)),1/ROW($A$99:$A$128),0),COLUMNS($A$132:$A$132)),"")</f>
        <v/>
      </c>
      <c r="B135" s="77" t="str">
        <f t="array" ref="B135">IFERROR(INDEX($A$99:$B$128,MATCH(LARGE(($B$99:$B$128=B$131)*1/ROW($A$99:$A$128),ROWS($A$132:$A135)),1/ROW($A$99:$A$128),0),COLUMNS($A$132:$A$132)),"")</f>
        <v/>
      </c>
      <c r="C135" s="151" t="str">
        <f t="array" ref="C135">IFERROR(INDEX($A$99:$B$128,MATCH(LARGE(($B$99:$B$128=C$131)*1/ROW($A$99:$A$128),ROWS($A$132:$A135)),1/ROW($A$99:$A$128),0),COLUMNS($A$132:$A$132)),"")</f>
        <v/>
      </c>
      <c r="D135" s="77" t="str">
        <f t="array" ref="D135">IFERROR(INDEX($A$99:$B$128,MATCH(LARGE(($B$99:$B$128=D$131)*1/ROW($A$99:$A$128),ROWS($A$132:$A135)),1/ROW($A$99:$A$128),0),COLUMNS($A$132:$A$132)),"")</f>
        <v/>
      </c>
      <c r="E135" s="77" t="str">
        <f t="array" ref="E135">IFERROR(INDEX($A$99:$B$128,MATCH(LARGE(($B$99:$B$128=E$131)*1/ROW($A$99:$A$128),ROWS($A$132:$A135)),1/ROW($A$99:$A$128),0),COLUMNS($A$132:$A$132)),"")</f>
        <v/>
      </c>
      <c r="F135" s="77" t="str">
        <f t="array" ref="F135">IFERROR(INDEX($A$99:$B$128,MATCH(LARGE(($B$99:$B$128=F$131)*1/ROW($A$99:$A$128),ROWS($A$132:$A135)),1/ROW($A$99:$A$128),0),COLUMNS($A$132:$A$132)),"")</f>
        <v/>
      </c>
      <c r="G135" s="77" t="str">
        <f t="array" ref="G135">IFERROR(INDEX($A$99:$B$128,MATCH(LARGE(($B$99:$B$128=G$131)*1/ROW($A$99:$A$128),ROWS($A$132:$A135)),1/ROW($A$99:$A$128),0),COLUMNS($A$132:$A$132)),"")</f>
        <v/>
      </c>
      <c r="H135" s="77" t="str">
        <f t="array" ref="H135">IFERROR(INDEX($A$99:$B$128,MATCH(LARGE(($B$99:$B$128=H$131)*1/ROW($A$99:$A$128),ROWS($A$132:$A135)),1/ROW($A$99:$A$128),0),COLUMNS($A$132:$A$132)),"")</f>
        <v/>
      </c>
      <c r="I135" s="77" t="str">
        <f t="array" ref="I135">IFERROR(INDEX($A$99:$B$128,MATCH(LARGE(($B$99:$B$128=I$131)*1/ROW($A$99:$A$128),ROWS($A$132:$A135)),1/ROW($A$99:$A$128),0),COLUMNS($A$132:$A$132)),"")</f>
        <v/>
      </c>
      <c r="J135" s="77" t="str">
        <f t="array" ref="J135">IFERROR(INDEX($A$99:$B$128,MATCH(LARGE(($B$99:$B$128=J$131)*1/ROW($A$99:$A$128),ROWS($A$132:$A135)),1/ROW($A$99:$A$128),0),COLUMNS($A$132:$A$132)),"")</f>
        <v/>
      </c>
      <c r="K135" s="77" t="str">
        <f t="array" ref="K135">IFERROR(INDEX($A$99:$B$128,MATCH(LARGE(($B$99:$B$128=K$131)*1/ROW($A$99:$A$128),ROWS($A$132:$A135)),1/ROW($A$99:$A$128),0),COLUMNS($A$132:$A$132)),"")</f>
        <v/>
      </c>
      <c r="L135" s="77" t="str">
        <f t="array" ref="L135">IFERROR(INDEX($A$99:$B$128,MATCH(LARGE(($B$99:$B$128=L$131)*1/ROW($A$99:$A$128),ROWS($A$132:$A135)),1/ROW($A$99:$A$128),0),COLUMNS($A$132:$A$132)),"")</f>
        <v/>
      </c>
      <c r="M135" s="77" t="str">
        <f t="array" ref="M135">IFERROR(INDEX($A$99:$B$128,MATCH(LARGE(($B$99:$B$128=M$131)*1/ROW($A$99:$A$128),ROWS($A$132:$A135)),1/ROW($A$99:$A$128),0),COLUMNS($A$132:$A$132)),"")</f>
        <v/>
      </c>
      <c r="N135" s="77" t="str">
        <f t="array" ref="N135">IFERROR(INDEX($A$99:$B$128,MATCH(LARGE(($B$99:$B$128=N$131)*1/ROW($A$99:$A$128),ROWS($A$132:$A135)),1/ROW($A$99:$A$128),0),COLUMNS($A$132:$A$132)),"")</f>
        <v/>
      </c>
      <c r="O135" s="77" t="str">
        <f t="array" ref="O135">IFERROR(INDEX($A$99:$B$128,MATCH(LARGE(($B$99:$B$128=O$131)*1/ROW($A$99:$A$128),ROWS($A$132:$A135)),1/ROW($A$99:$A$128),0),COLUMNS($A$132:$A$132)),"")</f>
        <v/>
      </c>
      <c r="P135" s="77" t="str">
        <f t="array" ref="P135">IFERROR(INDEX($A$99:$B$128,MATCH(LARGE(($B$99:$B$128=P$131)*1/ROW($A$99:$A$128),ROWS($A$132:$A135)),1/ROW($A$99:$A$128),0),COLUMNS($A$132:$A$132)),"")</f>
        <v/>
      </c>
      <c r="Q135" s="77" t="str">
        <f t="array" ref="Q135">IFERROR(INDEX($A$99:$B$128,MATCH(LARGE(($B$99:$B$128=Q$131)*1/ROW($A$99:$A$128),ROWS($A$132:$A135)),1/ROW($A$99:$A$128),0),COLUMNS($A$132:$A$132)),"")</f>
        <v/>
      </c>
      <c r="R135" s="77" t="str">
        <f t="array" ref="R135">IFERROR(INDEX($A$99:$B$128,MATCH(LARGE(($B$99:$B$128=R$131)*1/ROW($A$99:$A$128),ROWS($A$132:$A135)),1/ROW($A$99:$A$128),0),COLUMNS($A$132:$A$132)),"")</f>
        <v/>
      </c>
      <c r="S135" s="77" t="str">
        <f t="array" ref="S135">IFERROR(INDEX($A$99:$B$128,MATCH(LARGE(($B$99:$B$128=S$131)*1/ROW($A$99:$A$128),ROWS($A$132:$A135)),1/ROW($A$99:$A$128),0),COLUMNS($A$132:$A$132)),"")</f>
        <v/>
      </c>
      <c r="T135" s="77" t="str">
        <f t="array" ref="T135">IFERROR(INDEX($A$99:$B$128,MATCH(LARGE(($B$99:$B$128=T$131)*1/ROW($A$99:$A$128),ROWS($A$132:$A135)),1/ROW($A$99:$A$128),0),COLUMNS($A$132:$A$132)),"")</f>
        <v/>
      </c>
      <c r="U135" s="77" t="str">
        <f t="array" ref="U135">IFERROR(INDEX($A$99:$B$128,MATCH(LARGE(($B$99:$B$128=U$131)*1/ROW($A$99:$A$128),ROWS($A$132:$A135)),1/ROW($A$99:$A$128),0),COLUMNS($A$132:$A$132)),"")</f>
        <v/>
      </c>
      <c r="V135" s="153" t="str">
        <f t="array" ref="V135">IFERROR(INDEX($A$99:$B$128,MATCH(LARGE(($B$99:$B$128=V$131)*1/ROW($A$99:$A$128),ROWS($A$132:$A135)),1/ROW($A$99:$A$128),0),COLUMNS($A$132:$A$132)),"")</f>
        <v/>
      </c>
      <c r="W135" s="77" t="str">
        <f t="array" ref="W135">IFERROR(INDEX($A$99:$B$128,MATCH(LARGE(($B$99:$B$128=W$131)*1/ROW($A$99:$A$128),ROWS($A$132:$A135)),1/ROW($A$99:$A$128),0),COLUMNS($A$132:$A$132)),"")</f>
        <v/>
      </c>
      <c r="X135" s="77" t="str">
        <f t="array" ref="X135">IFERROR(INDEX($A$99:$B$128,MATCH(LARGE(($B$99:$B$128=X$131)*1/ROW($A$99:$A$128),ROWS($A$132:$A135)),1/ROW($A$99:$A$128),0),COLUMNS($A$132:$A$132)),"")</f>
        <v/>
      </c>
      <c r="Y135" s="77" t="str">
        <f t="array" ref="Y135">IFERROR(INDEX($A$99:$B$128,MATCH(LARGE(($B$99:$B$128=Y$131)*1/ROW($A$99:$A$128),ROWS($A$132:$A135)),1/ROW($A$99:$A$128),0),COLUMNS($A$132:$A$132)),"")</f>
        <v/>
      </c>
      <c r="Z135" s="77" t="str">
        <f t="array" ref="Z135">IFERROR(INDEX($A$99:$B$128,MATCH(LARGE(($B$99:$B$128=Z$131)*1/ROW($A$99:$A$128),ROWS($A$132:$A135)),1/ROW($A$99:$A$128),0),COLUMNS($A$132:$A$132)),"")</f>
        <v/>
      </c>
      <c r="AA135" s="77" t="str">
        <f t="array" ref="AA135">IFERROR(INDEX($A$99:$B$128,MATCH(LARGE(($B$99:$B$128=AA$131)*1/ROW($A$99:$A$128),ROWS($A$132:$A135)),1/ROW($A$99:$A$128),0),COLUMNS($A$132:$A$132)),"")</f>
        <v/>
      </c>
      <c r="AB135" s="77" t="str">
        <f t="array" ref="AB135">IFERROR(INDEX($A$99:$B$128,MATCH(LARGE(($B$99:$B$128=AB$131)*1/ROW($A$99:$A$128),ROWS($A$132:$A135)),1/ROW($A$99:$A$128),0),COLUMNS($A$132:$A$132)),"")</f>
        <v/>
      </c>
      <c r="AC135" s="77" t="str">
        <f t="array" ref="AC135">IFERROR(INDEX($A$99:$B$128,MATCH(LARGE(($B$99:$B$128=AC$131)*1/ROW($A$99:$A$128),ROWS($A$132:$A135)),1/ROW($A$99:$A$128),0),COLUMNS($A$132:$A$132)),"")</f>
        <v/>
      </c>
      <c r="AD135" s="77" t="str">
        <f t="array" ref="AD135">IFERROR(INDEX($A$99:$B$128,MATCH(LARGE(($B$99:$B$128=AD$131)*1/ROW($A$99:$A$128),ROWS($A$132:$A135)),1/ROW($A$99:$A$128),0),COLUMNS($A$132:$A$132)),"")</f>
        <v/>
      </c>
      <c r="AE135" s="77" t="str">
        <f t="array" ref="AE135">IFERROR(INDEX($A$99:$B$128,MATCH(LARGE(($B$99:$B$128=AE$131)*1/ROW($A$99:$A$128),ROWS($A$132:$A135)),1/ROW($A$99:$A$128),0),COLUMNS($A$132:$A$132)),"")</f>
        <v/>
      </c>
      <c r="AF135" s="77" t="str">
        <f t="array" ref="AF135">IFERROR(INDEX($A$99:$B$128,MATCH(LARGE(($B$99:$B$128=AF$131)*1/ROW($A$99:$A$128),ROWS($A$132:$A135)),1/ROW($A$99:$A$128),0),COLUMNS($A$132:$A$132)),"")</f>
        <v/>
      </c>
      <c r="AG135" s="152" t="str">
        <f t="array" ref="AG135">IFERROR(INDEX($A$99:$B$128,MATCH(LARGE(($B$99:$B$128=AG$131)*1/ROW($A$99:$A$128),ROWS($A$132:$A135)),1/ROW($A$99:$A$128),0),COLUMNS($A$132:$A$132)),"")</f>
        <v/>
      </c>
      <c r="AH135" s="77" t="str">
        <f t="array" ref="AH135">IFERROR(INDEX($A$99:$F$128,MATCH(LARGE(($D$99:$D$128=AH$131)*1/ROW($A$99:$A$128),ROWS($A$132:$A135)),1/ROW($A$99:$A$128),0),COLUMNS($A$132:$A$132)),"")</f>
        <v/>
      </c>
      <c r="AI135" s="77" t="str">
        <f t="array" ref="AI135">IFERROR(INDEX($A$99:$F$128,MATCH(LARGE(($D$99:$D$128=AI$131)*1/ROW($A$99:$A$128),ROWS($A$132:$A135)),1/ROW($A$99:$A$128),0),COLUMNS($A$132:$A$132)),"")</f>
        <v/>
      </c>
      <c r="AJ135" s="77" t="str">
        <f t="array" ref="AJ135">IFERROR(INDEX($A$99:$F$128,MATCH(LARGE(($D$99:$D$128=AJ$131)*1/ROW($A$99:$A$128),ROWS($A$132:$A135)),1/ROW($A$99:$A$128),0),COLUMNS($A$132:$A$132)),"")</f>
        <v/>
      </c>
      <c r="AK135" s="77" t="str">
        <f t="array" ref="AK135">IFERROR(INDEX($A$99:$F$128,MATCH(LARGE(($E$99:$E$128=AK$131)*1/ROW($A$99:$A$128),ROWS($A$132:$A135)),1/ROW($A$99:$A$128),0),COLUMNS($A$132:$A$132)),"")</f>
        <v/>
      </c>
      <c r="AL135" s="77" t="str">
        <f t="array" ref="AL135">IFERROR(INDEX($A$99:$F$128,MATCH(LARGE(($E$99:$E$128=AL$131)*1/ROW($A$99:$A$128),ROWS($A$132:$A135)),1/ROW($A$99:$A$128),0),COLUMNS($A$132:$A$132)),"")</f>
        <v/>
      </c>
      <c r="AM135" s="77" t="str">
        <f t="array" ref="AM135">IFERROR(INDEX($A$99:$F$128,MATCH(LARGE(($E$99:$E$128=AM$131)*1/ROW($A$99:$A$128),ROWS($A$132:$A135)),1/ROW($A$99:$A$128),0),COLUMNS($A$132:$A$132)),"")</f>
        <v/>
      </c>
      <c r="AN135" s="513" t="str">
        <f t="array" ref="AN135">IFERROR(INDEX($A$99:$F$128,MATCH(LARGE(($F$99:$F$128=AN$131)*1/ROW($A$99:$A$128),ROWS($A$132:$A135)),1/ROW($A$99:$A$128),0),COLUMNS($A$132:$A$132)),"")</f>
        <v/>
      </c>
      <c r="AO135" s="513" t="str">
        <f t="array" ref="AO135">IFERROR(INDEX($A$99:$F$128,MATCH(LARGE(($F$99:$F$128=AO$131)*1/ROW($A$99:$A$128),ROWS($A$132:$A135)),1/ROW($A$99:$A$128),0),COLUMNS($A$132:$A$132)),"")</f>
        <v/>
      </c>
      <c r="AP135" s="513" t="str">
        <f t="array" ref="AP135">IFERROR(INDEX($A$99:$F$128,MATCH(LARGE(($F$99:$F$128=AP$131)*1/ROW($A$99:$A$128),ROWS($A$132:$A135)),1/ROW($A$99:$A$128),0),COLUMNS($A$132:$A$132)),"")</f>
        <v/>
      </c>
      <c r="AQ135" s="513" t="str">
        <f t="array" ref="AQ135">IFERROR(INDEX($A$99:$F$128,MATCH(LARGE(($F$99:$F$128=AQ$131)*1/ROW($A$99:$A$128),ROWS($A$132:$A135)),1/ROW($A$99:$A$128),0),COLUMNS($A$132:$A$132)),"")</f>
        <v/>
      </c>
      <c r="AR135" s="513" t="str">
        <f t="array" ref="AR135">IFERROR(INDEX($A$99:$B$128,MATCH(LARGE(($B$99:$B$128=AR$131)*1/ROW($A$99:$A$128),ROWS($A$132:$A135)),1/ROW($A$99:$A$128),0),COLUMNS($A$132:$A$132)),"")</f>
        <v/>
      </c>
      <c r="AS135" s="513" t="str">
        <f t="shared" si="7"/>
        <v/>
      </c>
      <c r="AT135" s="513" t="str">
        <f t="shared" si="9"/>
        <v/>
      </c>
      <c r="AU135" s="513" t="str">
        <f t="shared" si="8"/>
        <v/>
      </c>
      <c r="BK135" s="76"/>
      <c r="BM135" s="165"/>
    </row>
    <row r="136" spans="1:111" hidden="1">
      <c r="A136" s="77" t="str">
        <f t="array" ref="A136">IFERROR(INDEX($A$99:$B$128,MATCH(LARGE(($B$99:$B$128=A$131)*1/ROW($A$99:$A$128),ROWS($A$132:$A136)),1/ROW($A$99:$A$128),0),COLUMNS($A$132:$A$132)),"")</f>
        <v/>
      </c>
      <c r="B136" s="77" t="str">
        <f t="array" ref="B136">IFERROR(INDEX($A$99:$B$128,MATCH(LARGE(($B$99:$B$128=B$131)*1/ROW($A$99:$A$128),ROWS($A$132:$A136)),1/ROW($A$99:$A$128),0),COLUMNS($A$132:$A$132)),"")</f>
        <v/>
      </c>
      <c r="C136" s="151" t="str">
        <f t="array" ref="C136">IFERROR(INDEX($A$99:$B$128,MATCH(LARGE(($B$99:$B$128=C$131)*1/ROW($A$99:$A$128),ROWS($A$132:$A136)),1/ROW($A$99:$A$128),0),COLUMNS($A$132:$A$132)),"")</f>
        <v/>
      </c>
      <c r="D136" s="77" t="str">
        <f t="array" ref="D136">IFERROR(INDEX($A$99:$B$128,MATCH(LARGE(($B$99:$B$128=D$131)*1/ROW($A$99:$A$128),ROWS($A$132:$A136)),1/ROW($A$99:$A$128),0),COLUMNS($A$132:$A$132)),"")</f>
        <v/>
      </c>
      <c r="E136" s="77" t="str">
        <f t="array" ref="E136">IFERROR(INDEX($A$99:$B$128,MATCH(LARGE(($B$99:$B$128=E$131)*1/ROW($A$99:$A$128),ROWS($A$132:$A136)),1/ROW($A$99:$A$128),0),COLUMNS($A$132:$A$132)),"")</f>
        <v/>
      </c>
      <c r="F136" s="77" t="str">
        <f t="array" ref="F136">IFERROR(INDEX($A$99:$B$128,MATCH(LARGE(($B$99:$B$128=F$131)*1/ROW($A$99:$A$128),ROWS($A$132:$A136)),1/ROW($A$99:$A$128),0),COLUMNS($A$132:$A$132)),"")</f>
        <v/>
      </c>
      <c r="G136" s="77" t="str">
        <f t="array" ref="G136">IFERROR(INDEX($A$99:$B$128,MATCH(LARGE(($B$99:$B$128=G$131)*1/ROW($A$99:$A$128),ROWS($A$132:$A136)),1/ROW($A$99:$A$128),0),COLUMNS($A$132:$A$132)),"")</f>
        <v/>
      </c>
      <c r="H136" s="77" t="str">
        <f t="array" ref="H136">IFERROR(INDEX($A$99:$B$128,MATCH(LARGE(($B$99:$B$128=H$131)*1/ROW($A$99:$A$128),ROWS($A$132:$A136)),1/ROW($A$99:$A$128),0),COLUMNS($A$132:$A$132)),"")</f>
        <v/>
      </c>
      <c r="I136" s="77" t="str">
        <f t="array" ref="I136">IFERROR(INDEX($A$99:$B$128,MATCH(LARGE(($B$99:$B$128=I$131)*1/ROW($A$99:$A$128),ROWS($A$132:$A136)),1/ROW($A$99:$A$128),0),COLUMNS($A$132:$A$132)),"")</f>
        <v/>
      </c>
      <c r="J136" s="77" t="str">
        <f t="array" ref="J136">IFERROR(INDEX($A$99:$B$128,MATCH(LARGE(($B$99:$B$128=J$131)*1/ROW($A$99:$A$128),ROWS($A$132:$A136)),1/ROW($A$99:$A$128),0),COLUMNS($A$132:$A$132)),"")</f>
        <v/>
      </c>
      <c r="K136" s="77" t="str">
        <f t="array" ref="K136">IFERROR(INDEX($A$99:$B$128,MATCH(LARGE(($B$99:$B$128=K$131)*1/ROW($A$99:$A$128),ROWS($A$132:$A136)),1/ROW($A$99:$A$128),0),COLUMNS($A$132:$A$132)),"")</f>
        <v/>
      </c>
      <c r="L136" s="77" t="str">
        <f t="array" ref="L136">IFERROR(INDEX($A$99:$B$128,MATCH(LARGE(($B$99:$B$128=L$131)*1/ROW($A$99:$A$128),ROWS($A$132:$A136)),1/ROW($A$99:$A$128),0),COLUMNS($A$132:$A$132)),"")</f>
        <v/>
      </c>
      <c r="M136" s="77" t="str">
        <f t="array" ref="M136">IFERROR(INDEX($A$99:$B$128,MATCH(LARGE(($B$99:$B$128=M$131)*1/ROW($A$99:$A$128),ROWS($A$132:$A136)),1/ROW($A$99:$A$128),0),COLUMNS($A$132:$A$132)),"")</f>
        <v/>
      </c>
      <c r="N136" s="77" t="str">
        <f t="array" ref="N136">IFERROR(INDEX($A$99:$B$128,MATCH(LARGE(($B$99:$B$128=N$131)*1/ROW($A$99:$A$128),ROWS($A$132:$A136)),1/ROW($A$99:$A$128),0),COLUMNS($A$132:$A$132)),"")</f>
        <v/>
      </c>
      <c r="O136" s="77" t="str">
        <f t="array" ref="O136">IFERROR(INDEX($A$99:$B$128,MATCH(LARGE(($B$99:$B$128=O$131)*1/ROW($A$99:$A$128),ROWS($A$132:$A136)),1/ROW($A$99:$A$128),0),COLUMNS($A$132:$A$132)),"")</f>
        <v/>
      </c>
      <c r="P136" s="77" t="str">
        <f t="array" ref="P136">IFERROR(INDEX($A$99:$B$128,MATCH(LARGE(($B$99:$B$128=P$131)*1/ROW($A$99:$A$128),ROWS($A$132:$A136)),1/ROW($A$99:$A$128),0),COLUMNS($A$132:$A$132)),"")</f>
        <v/>
      </c>
      <c r="Q136" s="77" t="str">
        <f t="array" ref="Q136">IFERROR(INDEX($A$99:$B$128,MATCH(LARGE(($B$99:$B$128=Q$131)*1/ROW($A$99:$A$128),ROWS($A$132:$A136)),1/ROW($A$99:$A$128),0),COLUMNS($A$132:$A$132)),"")</f>
        <v/>
      </c>
      <c r="R136" s="77" t="str">
        <f t="array" ref="R136">IFERROR(INDEX($A$99:$B$128,MATCH(LARGE(($B$99:$B$128=R$131)*1/ROW($A$99:$A$128),ROWS($A$132:$A136)),1/ROW($A$99:$A$128),0),COLUMNS($A$132:$A$132)),"")</f>
        <v/>
      </c>
      <c r="S136" s="77" t="str">
        <f t="array" ref="S136">IFERROR(INDEX($A$99:$B$128,MATCH(LARGE(($B$99:$B$128=S$131)*1/ROW($A$99:$A$128),ROWS($A$132:$A136)),1/ROW($A$99:$A$128),0),COLUMNS($A$132:$A$132)),"")</f>
        <v/>
      </c>
      <c r="T136" s="77" t="str">
        <f t="array" ref="T136">IFERROR(INDEX($A$99:$B$128,MATCH(LARGE(($B$99:$B$128=T$131)*1/ROW($A$99:$A$128),ROWS($A$132:$A136)),1/ROW($A$99:$A$128),0),COLUMNS($A$132:$A$132)),"")</f>
        <v/>
      </c>
      <c r="U136" s="77" t="str">
        <f t="array" ref="U136">IFERROR(INDEX($A$99:$B$128,MATCH(LARGE(($B$99:$B$128=U$131)*1/ROW($A$99:$A$128),ROWS($A$132:$A136)),1/ROW($A$99:$A$128),0),COLUMNS($A$132:$A$132)),"")</f>
        <v/>
      </c>
      <c r="V136" s="153" t="str">
        <f t="array" ref="V136">IFERROR(INDEX($A$99:$B$128,MATCH(LARGE(($B$99:$B$128=V$131)*1/ROW($A$99:$A$128),ROWS($A$132:$A136)),1/ROW($A$99:$A$128),0),COLUMNS($A$132:$A$132)),"")</f>
        <v/>
      </c>
      <c r="W136" s="77" t="str">
        <f t="array" ref="W136">IFERROR(INDEX($A$99:$B$128,MATCH(LARGE(($B$99:$B$128=W$131)*1/ROW($A$99:$A$128),ROWS($A$132:$A136)),1/ROW($A$99:$A$128),0),COLUMNS($A$132:$A$132)),"")</f>
        <v/>
      </c>
      <c r="X136" s="77" t="str">
        <f t="array" ref="X136">IFERROR(INDEX($A$99:$B$128,MATCH(LARGE(($B$99:$B$128=X$131)*1/ROW($A$99:$A$128),ROWS($A$132:$A136)),1/ROW($A$99:$A$128),0),COLUMNS($A$132:$A$132)),"")</f>
        <v/>
      </c>
      <c r="Y136" s="77" t="str">
        <f t="array" ref="Y136">IFERROR(INDEX($A$99:$B$128,MATCH(LARGE(($B$99:$B$128=Y$131)*1/ROW($A$99:$A$128),ROWS($A$132:$A136)),1/ROW($A$99:$A$128),0),COLUMNS($A$132:$A$132)),"")</f>
        <v/>
      </c>
      <c r="Z136" s="77" t="str">
        <f t="array" ref="Z136">IFERROR(INDEX($A$99:$B$128,MATCH(LARGE(($B$99:$B$128=Z$131)*1/ROW($A$99:$A$128),ROWS($A$132:$A136)),1/ROW($A$99:$A$128),0),COLUMNS($A$132:$A$132)),"")</f>
        <v/>
      </c>
      <c r="AA136" s="77" t="str">
        <f t="array" ref="AA136">IFERROR(INDEX($A$99:$B$128,MATCH(LARGE(($B$99:$B$128=AA$131)*1/ROW($A$99:$A$128),ROWS($A$132:$A136)),1/ROW($A$99:$A$128),0),COLUMNS($A$132:$A$132)),"")</f>
        <v/>
      </c>
      <c r="AB136" s="77" t="str">
        <f t="array" ref="AB136">IFERROR(INDEX($A$99:$B$128,MATCH(LARGE(($B$99:$B$128=AB$131)*1/ROW($A$99:$A$128),ROWS($A$132:$A136)),1/ROW($A$99:$A$128),0),COLUMNS($A$132:$A$132)),"")</f>
        <v/>
      </c>
      <c r="AC136" s="77" t="str">
        <f t="array" ref="AC136">IFERROR(INDEX($A$99:$B$128,MATCH(LARGE(($B$99:$B$128=AC$131)*1/ROW($A$99:$A$128),ROWS($A$132:$A136)),1/ROW($A$99:$A$128),0),COLUMNS($A$132:$A$132)),"")</f>
        <v/>
      </c>
      <c r="AD136" s="77" t="str">
        <f t="array" ref="AD136">IFERROR(INDEX($A$99:$B$128,MATCH(LARGE(($B$99:$B$128=AD$131)*1/ROW($A$99:$A$128),ROWS($A$132:$A136)),1/ROW($A$99:$A$128),0),COLUMNS($A$132:$A$132)),"")</f>
        <v/>
      </c>
      <c r="AE136" s="77" t="str">
        <f t="array" ref="AE136">IFERROR(INDEX($A$99:$B$128,MATCH(LARGE(($B$99:$B$128=AE$131)*1/ROW($A$99:$A$128),ROWS($A$132:$A136)),1/ROW($A$99:$A$128),0),COLUMNS($A$132:$A$132)),"")</f>
        <v/>
      </c>
      <c r="AF136" s="77" t="str">
        <f t="array" ref="AF136">IFERROR(INDEX($A$99:$B$128,MATCH(LARGE(($B$99:$B$128=AF$131)*1/ROW($A$99:$A$128),ROWS($A$132:$A136)),1/ROW($A$99:$A$128),0),COLUMNS($A$132:$A$132)),"")</f>
        <v/>
      </c>
      <c r="AG136" s="152" t="str">
        <f t="array" ref="AG136">IFERROR(INDEX($A$99:$B$128,MATCH(LARGE(($B$99:$B$128=AG$131)*1/ROW($A$99:$A$128),ROWS($A$132:$A136)),1/ROW($A$99:$A$128),0),COLUMNS($A$132:$A$132)),"")</f>
        <v/>
      </c>
      <c r="AH136" s="77" t="str">
        <f t="array" ref="AH136">IFERROR(INDEX($A$99:$F$128,MATCH(LARGE(($D$99:$D$128=AH$131)*1/ROW($A$99:$A$128),ROWS($A$132:$A136)),1/ROW($A$99:$A$128),0),COLUMNS($A$132:$A$132)),"")</f>
        <v/>
      </c>
      <c r="AI136" s="77" t="str">
        <f t="array" ref="AI136">IFERROR(INDEX($A$99:$F$128,MATCH(LARGE(($D$99:$D$128=AI$131)*1/ROW($A$99:$A$128),ROWS($A$132:$A136)),1/ROW($A$99:$A$128),0),COLUMNS($A$132:$A$132)),"")</f>
        <v/>
      </c>
      <c r="AJ136" s="77" t="str">
        <f t="array" ref="AJ136">IFERROR(INDEX($A$99:$F$128,MATCH(LARGE(($D$99:$D$128=AJ$131)*1/ROW($A$99:$A$128),ROWS($A$132:$A136)),1/ROW($A$99:$A$128),0),COLUMNS($A$132:$A$132)),"")</f>
        <v/>
      </c>
      <c r="AK136" s="77" t="str">
        <f t="array" ref="AK136">IFERROR(INDEX($A$99:$F$128,MATCH(LARGE(($E$99:$E$128=AK$131)*1/ROW($A$99:$A$128),ROWS($A$132:$A136)),1/ROW($A$99:$A$128),0),COLUMNS($A$132:$A$132)),"")</f>
        <v/>
      </c>
      <c r="AL136" s="77" t="str">
        <f t="array" ref="AL136">IFERROR(INDEX($A$99:$F$128,MATCH(LARGE(($E$99:$E$128=AL$131)*1/ROW($A$99:$A$128),ROWS($A$132:$A136)),1/ROW($A$99:$A$128),0),COLUMNS($A$132:$A$132)),"")</f>
        <v/>
      </c>
      <c r="AM136" s="77" t="str">
        <f t="array" ref="AM136">IFERROR(INDEX($A$99:$F$128,MATCH(LARGE(($E$99:$E$128=AM$131)*1/ROW($A$99:$A$128),ROWS($A$132:$A136)),1/ROW($A$99:$A$128),0),COLUMNS($A$132:$A$132)),"")</f>
        <v/>
      </c>
      <c r="AN136" s="513" t="str">
        <f t="array" ref="AN136">IFERROR(INDEX($A$99:$F$128,MATCH(LARGE(($F$99:$F$128=AN$131)*1/ROW($A$99:$A$128),ROWS($A$132:$A136)),1/ROW($A$99:$A$128),0),COLUMNS($A$132:$A$132)),"")</f>
        <v/>
      </c>
      <c r="AO136" s="513" t="str">
        <f t="array" ref="AO136">IFERROR(INDEX($A$99:$F$128,MATCH(LARGE(($F$99:$F$128=AO$131)*1/ROW($A$99:$A$128),ROWS($A$132:$A136)),1/ROW($A$99:$A$128),0),COLUMNS($A$132:$A$132)),"")</f>
        <v/>
      </c>
      <c r="AP136" s="513" t="str">
        <f t="array" ref="AP136">IFERROR(INDEX($A$99:$F$128,MATCH(LARGE(($F$99:$F$128=AP$131)*1/ROW($A$99:$A$128),ROWS($A$132:$A136)),1/ROW($A$99:$A$128),0),COLUMNS($A$132:$A$132)),"")</f>
        <v/>
      </c>
      <c r="AQ136" s="513" t="str">
        <f t="array" ref="AQ136">IFERROR(INDEX($A$99:$F$128,MATCH(LARGE(($F$99:$F$128=AQ$131)*1/ROW($A$99:$A$128),ROWS($A$132:$A136)),1/ROW($A$99:$A$128),0),COLUMNS($A$132:$A$132)),"")</f>
        <v/>
      </c>
      <c r="AR136" s="513" t="str">
        <f t="array" ref="AR136">IFERROR(INDEX($A$99:$B$128,MATCH(LARGE(($B$99:$B$128=AR$131)*1/ROW($A$99:$A$128),ROWS($A$132:$A136)),1/ROW($A$99:$A$128),0),COLUMNS($A$132:$A$132)),"")</f>
        <v/>
      </c>
      <c r="AS136" s="513" t="str">
        <f t="shared" si="7"/>
        <v/>
      </c>
      <c r="AT136" s="513" t="str">
        <f t="shared" si="9"/>
        <v/>
      </c>
      <c r="AU136" s="513" t="str">
        <f t="shared" si="8"/>
        <v/>
      </c>
      <c r="BK136" s="76"/>
      <c r="BM136" s="165"/>
    </row>
    <row r="137" spans="1:111" hidden="1">
      <c r="A137" s="77" t="str">
        <f t="array" ref="A137">IFERROR(INDEX($A$99:$B$128,MATCH(LARGE(($B$99:$B$128=A$131)*1/ROW($A$99:$A$128),ROWS($A$132:$A137)),1/ROW($A$99:$A$128),0),COLUMNS($A$132:$A$132)),"")</f>
        <v/>
      </c>
      <c r="B137" s="77" t="str">
        <f t="array" ref="B137">IFERROR(INDEX($A$99:$B$128,MATCH(LARGE(($B$99:$B$128=B$131)*1/ROW($A$99:$A$128),ROWS($A$132:$A137)),1/ROW($A$99:$A$128),0),COLUMNS($A$132:$A$132)),"")</f>
        <v/>
      </c>
      <c r="C137" s="151" t="str">
        <f t="array" ref="C137">IFERROR(INDEX($A$99:$B$128,MATCH(LARGE(($B$99:$B$128=C$131)*1/ROW($A$99:$A$128),ROWS($A$132:$A137)),1/ROW($A$99:$A$128),0),COLUMNS($A$132:$A$132)),"")</f>
        <v/>
      </c>
      <c r="D137" s="77" t="str">
        <f t="array" ref="D137">IFERROR(INDEX($A$99:$B$128,MATCH(LARGE(($B$99:$B$128=D$131)*1/ROW($A$99:$A$128),ROWS($A$132:$A137)),1/ROW($A$99:$A$128),0),COLUMNS($A$132:$A$132)),"")</f>
        <v/>
      </c>
      <c r="E137" s="77" t="str">
        <f t="array" ref="E137">IFERROR(INDEX($A$99:$B$128,MATCH(LARGE(($B$99:$B$128=E$131)*1/ROW($A$99:$A$128),ROWS($A$132:$A137)),1/ROW($A$99:$A$128),0),COLUMNS($A$132:$A$132)),"")</f>
        <v/>
      </c>
      <c r="F137" s="77" t="str">
        <f t="array" ref="F137">IFERROR(INDEX($A$99:$B$128,MATCH(LARGE(($B$99:$B$128=F$131)*1/ROW($A$99:$A$128),ROWS($A$132:$A137)),1/ROW($A$99:$A$128),0),COLUMNS($A$132:$A$132)),"")</f>
        <v/>
      </c>
      <c r="G137" s="77" t="str">
        <f t="array" ref="G137">IFERROR(INDEX($A$99:$B$128,MATCH(LARGE(($B$99:$B$128=G$131)*1/ROW($A$99:$A$128),ROWS($A$132:$A137)),1/ROW($A$99:$A$128),0),COLUMNS($A$132:$A$132)),"")</f>
        <v/>
      </c>
      <c r="H137" s="77" t="str">
        <f t="array" ref="H137">IFERROR(INDEX($A$99:$B$128,MATCH(LARGE(($B$99:$B$128=H$131)*1/ROW($A$99:$A$128),ROWS($A$132:$A137)),1/ROW($A$99:$A$128),0),COLUMNS($A$132:$A$132)),"")</f>
        <v/>
      </c>
      <c r="I137" s="77" t="str">
        <f t="array" ref="I137">IFERROR(INDEX($A$99:$B$128,MATCH(LARGE(($B$99:$B$128=I$131)*1/ROW($A$99:$A$128),ROWS($A$132:$A137)),1/ROW($A$99:$A$128),0),COLUMNS($A$132:$A$132)),"")</f>
        <v/>
      </c>
      <c r="J137" s="77" t="str">
        <f t="array" ref="J137">IFERROR(INDEX($A$99:$B$128,MATCH(LARGE(($B$99:$B$128=J$131)*1/ROW($A$99:$A$128),ROWS($A$132:$A137)),1/ROW($A$99:$A$128),0),COLUMNS($A$132:$A$132)),"")</f>
        <v/>
      </c>
      <c r="K137" s="77" t="str">
        <f t="array" ref="K137">IFERROR(INDEX($A$99:$B$128,MATCH(LARGE(($B$99:$B$128=K$131)*1/ROW($A$99:$A$128),ROWS($A$132:$A137)),1/ROW($A$99:$A$128),0),COLUMNS($A$132:$A$132)),"")</f>
        <v/>
      </c>
      <c r="L137" s="77" t="str">
        <f t="array" ref="L137">IFERROR(INDEX($A$99:$B$128,MATCH(LARGE(($B$99:$B$128=L$131)*1/ROW($A$99:$A$128),ROWS($A$132:$A137)),1/ROW($A$99:$A$128),0),COLUMNS($A$132:$A$132)),"")</f>
        <v/>
      </c>
      <c r="M137" s="77" t="str">
        <f t="array" ref="M137">IFERROR(INDEX($A$99:$B$128,MATCH(LARGE(($B$99:$B$128=M$131)*1/ROW($A$99:$A$128),ROWS($A$132:$A137)),1/ROW($A$99:$A$128),0),COLUMNS($A$132:$A$132)),"")</f>
        <v/>
      </c>
      <c r="N137" s="77" t="str">
        <f t="array" ref="N137">IFERROR(INDEX($A$99:$B$128,MATCH(LARGE(($B$99:$B$128=N$131)*1/ROW($A$99:$A$128),ROWS($A$132:$A137)),1/ROW($A$99:$A$128),0),COLUMNS($A$132:$A$132)),"")</f>
        <v/>
      </c>
      <c r="O137" s="77" t="str">
        <f t="array" ref="O137">IFERROR(INDEX($A$99:$B$128,MATCH(LARGE(($B$99:$B$128=O$131)*1/ROW($A$99:$A$128),ROWS($A$132:$A137)),1/ROW($A$99:$A$128),0),COLUMNS($A$132:$A$132)),"")</f>
        <v/>
      </c>
      <c r="P137" s="77" t="str">
        <f t="array" ref="P137">IFERROR(INDEX($A$99:$B$128,MATCH(LARGE(($B$99:$B$128=P$131)*1/ROW($A$99:$A$128),ROWS($A$132:$A137)),1/ROW($A$99:$A$128),0),COLUMNS($A$132:$A$132)),"")</f>
        <v/>
      </c>
      <c r="Q137" s="77" t="str">
        <f t="array" ref="Q137">IFERROR(INDEX($A$99:$B$128,MATCH(LARGE(($B$99:$B$128=Q$131)*1/ROW($A$99:$A$128),ROWS($A$132:$A137)),1/ROW($A$99:$A$128),0),COLUMNS($A$132:$A$132)),"")</f>
        <v/>
      </c>
      <c r="R137" s="77" t="str">
        <f t="array" ref="R137">IFERROR(INDEX($A$99:$B$128,MATCH(LARGE(($B$99:$B$128=R$131)*1/ROW($A$99:$A$128),ROWS($A$132:$A137)),1/ROW($A$99:$A$128),0),COLUMNS($A$132:$A$132)),"")</f>
        <v/>
      </c>
      <c r="S137" s="77" t="str">
        <f t="array" ref="S137">IFERROR(INDEX($A$99:$B$128,MATCH(LARGE(($B$99:$B$128=S$131)*1/ROW($A$99:$A$128),ROWS($A$132:$A137)),1/ROW($A$99:$A$128),0),COLUMNS($A$132:$A$132)),"")</f>
        <v/>
      </c>
      <c r="T137" s="77" t="str">
        <f t="array" ref="T137">IFERROR(INDEX($A$99:$B$128,MATCH(LARGE(($B$99:$B$128=T$131)*1/ROW($A$99:$A$128),ROWS($A$132:$A137)),1/ROW($A$99:$A$128),0),COLUMNS($A$132:$A$132)),"")</f>
        <v/>
      </c>
      <c r="U137" s="77" t="str">
        <f t="array" ref="U137">IFERROR(INDEX($A$99:$B$128,MATCH(LARGE(($B$99:$B$128=U$131)*1/ROW($A$99:$A$128),ROWS($A$132:$A137)),1/ROW($A$99:$A$128),0),COLUMNS($A$132:$A$132)),"")</f>
        <v/>
      </c>
      <c r="V137" s="153" t="str">
        <f t="array" ref="V137">IFERROR(INDEX($A$99:$B$128,MATCH(LARGE(($B$99:$B$128=V$131)*1/ROW($A$99:$A$128),ROWS($A$132:$A137)),1/ROW($A$99:$A$128),0),COLUMNS($A$132:$A$132)),"")</f>
        <v/>
      </c>
      <c r="W137" s="77" t="str">
        <f t="array" ref="W137">IFERROR(INDEX($A$99:$B$128,MATCH(LARGE(($B$99:$B$128=W$131)*1/ROW($A$99:$A$128),ROWS($A$132:$A137)),1/ROW($A$99:$A$128),0),COLUMNS($A$132:$A$132)),"")</f>
        <v/>
      </c>
      <c r="X137" s="77" t="str">
        <f t="array" ref="X137">IFERROR(INDEX($A$99:$B$128,MATCH(LARGE(($B$99:$B$128=X$131)*1/ROW($A$99:$A$128),ROWS($A$132:$A137)),1/ROW($A$99:$A$128),0),COLUMNS($A$132:$A$132)),"")</f>
        <v/>
      </c>
      <c r="Y137" s="77" t="str">
        <f t="array" ref="Y137">IFERROR(INDEX($A$99:$B$128,MATCH(LARGE(($B$99:$B$128=Y$131)*1/ROW($A$99:$A$128),ROWS($A$132:$A137)),1/ROW($A$99:$A$128),0),COLUMNS($A$132:$A$132)),"")</f>
        <v/>
      </c>
      <c r="Z137" s="77" t="str">
        <f t="array" ref="Z137">IFERROR(INDEX($A$99:$B$128,MATCH(LARGE(($B$99:$B$128=Z$131)*1/ROW($A$99:$A$128),ROWS($A$132:$A137)),1/ROW($A$99:$A$128),0),COLUMNS($A$132:$A$132)),"")</f>
        <v/>
      </c>
      <c r="AA137" s="77" t="str">
        <f t="array" ref="AA137">IFERROR(INDEX($A$99:$B$128,MATCH(LARGE(($B$99:$B$128=AA$131)*1/ROW($A$99:$A$128),ROWS($A$132:$A137)),1/ROW($A$99:$A$128),0),COLUMNS($A$132:$A$132)),"")</f>
        <v/>
      </c>
      <c r="AB137" s="77" t="str">
        <f t="array" ref="AB137">IFERROR(INDEX($A$99:$B$128,MATCH(LARGE(($B$99:$B$128=AB$131)*1/ROW($A$99:$A$128),ROWS($A$132:$A137)),1/ROW($A$99:$A$128),0),COLUMNS($A$132:$A$132)),"")</f>
        <v/>
      </c>
      <c r="AC137" s="77" t="str">
        <f t="array" ref="AC137">IFERROR(INDEX($A$99:$B$128,MATCH(LARGE(($B$99:$B$128=AC$131)*1/ROW($A$99:$A$128),ROWS($A$132:$A137)),1/ROW($A$99:$A$128),0),COLUMNS($A$132:$A$132)),"")</f>
        <v/>
      </c>
      <c r="AD137" s="77" t="str">
        <f t="array" ref="AD137">IFERROR(INDEX($A$99:$B$128,MATCH(LARGE(($B$99:$B$128=AD$131)*1/ROW($A$99:$A$128),ROWS($A$132:$A137)),1/ROW($A$99:$A$128),0),COLUMNS($A$132:$A$132)),"")</f>
        <v/>
      </c>
      <c r="AE137" s="77" t="str">
        <f t="array" ref="AE137">IFERROR(INDEX($A$99:$B$128,MATCH(LARGE(($B$99:$B$128=AE$131)*1/ROW($A$99:$A$128),ROWS($A$132:$A137)),1/ROW($A$99:$A$128),0),COLUMNS($A$132:$A$132)),"")</f>
        <v/>
      </c>
      <c r="AF137" s="77" t="str">
        <f t="array" ref="AF137">IFERROR(INDEX($A$99:$B$128,MATCH(LARGE(($B$99:$B$128=AF$131)*1/ROW($A$99:$A$128),ROWS($A$132:$A137)),1/ROW($A$99:$A$128),0),COLUMNS($A$132:$A$132)),"")</f>
        <v/>
      </c>
      <c r="AG137" s="152" t="str">
        <f t="array" ref="AG137">IFERROR(INDEX($A$99:$B$128,MATCH(LARGE(($B$99:$B$128=AG$131)*1/ROW($A$99:$A$128),ROWS($A$132:$A137)),1/ROW($A$99:$A$128),0),COLUMNS($A$132:$A$132)),"")</f>
        <v/>
      </c>
      <c r="AH137" s="77" t="str">
        <f t="array" ref="AH137">IFERROR(INDEX($A$99:$F$128,MATCH(LARGE(($D$99:$D$128=AH$131)*1/ROW($A$99:$A$128),ROWS($A$132:$A137)),1/ROW($A$99:$A$128),0),COLUMNS($A$132:$A$132)),"")</f>
        <v/>
      </c>
      <c r="AI137" s="77" t="str">
        <f t="array" ref="AI137">IFERROR(INDEX($A$99:$F$128,MATCH(LARGE(($D$99:$D$128=AI$131)*1/ROW($A$99:$A$128),ROWS($A$132:$A137)),1/ROW($A$99:$A$128),0),COLUMNS($A$132:$A$132)),"")</f>
        <v/>
      </c>
      <c r="AJ137" s="77" t="str">
        <f t="array" ref="AJ137">IFERROR(INDEX($A$99:$F$128,MATCH(LARGE(($D$99:$D$128=AJ$131)*1/ROW($A$99:$A$128),ROWS($A$132:$A137)),1/ROW($A$99:$A$128),0),COLUMNS($A$132:$A$132)),"")</f>
        <v/>
      </c>
      <c r="AK137" s="77" t="str">
        <f t="array" ref="AK137">IFERROR(INDEX($A$99:$F$128,MATCH(LARGE(($E$99:$E$128=AK$131)*1/ROW($A$99:$A$128),ROWS($A$132:$A137)),1/ROW($A$99:$A$128),0),COLUMNS($A$132:$A$132)),"")</f>
        <v/>
      </c>
      <c r="AL137" s="77" t="str">
        <f t="array" ref="AL137">IFERROR(INDEX($A$99:$F$128,MATCH(LARGE(($E$99:$E$128=AL$131)*1/ROW($A$99:$A$128),ROWS($A$132:$A137)),1/ROW($A$99:$A$128),0),COLUMNS($A$132:$A$132)),"")</f>
        <v/>
      </c>
      <c r="AM137" s="77" t="str">
        <f t="array" ref="AM137">IFERROR(INDEX($A$99:$F$128,MATCH(LARGE(($E$99:$E$128=AM$131)*1/ROW($A$99:$A$128),ROWS($A$132:$A137)),1/ROW($A$99:$A$128),0),COLUMNS($A$132:$A$132)),"")</f>
        <v/>
      </c>
      <c r="AN137" s="513" t="str">
        <f t="array" ref="AN137">IFERROR(INDEX($A$99:$F$128,MATCH(LARGE(($F$99:$F$128=AN$131)*1/ROW($A$99:$A$128),ROWS($A$132:$A137)),1/ROW($A$99:$A$128),0),COLUMNS($A$132:$A$132)),"")</f>
        <v/>
      </c>
      <c r="AO137" s="513" t="str">
        <f t="array" ref="AO137">IFERROR(INDEX($A$99:$F$128,MATCH(LARGE(($F$99:$F$128=AO$131)*1/ROW($A$99:$A$128),ROWS($A$132:$A137)),1/ROW($A$99:$A$128),0),COLUMNS($A$132:$A$132)),"")</f>
        <v/>
      </c>
      <c r="AP137" s="513" t="str">
        <f t="array" ref="AP137">IFERROR(INDEX($A$99:$F$128,MATCH(LARGE(($F$99:$F$128=AP$131)*1/ROW($A$99:$A$128),ROWS($A$132:$A137)),1/ROW($A$99:$A$128),0),COLUMNS($A$132:$A$132)),"")</f>
        <v/>
      </c>
      <c r="AQ137" s="513" t="str">
        <f t="array" ref="AQ137">IFERROR(INDEX($A$99:$F$128,MATCH(LARGE(($F$99:$F$128=AQ$131)*1/ROW($A$99:$A$128),ROWS($A$132:$A137)),1/ROW($A$99:$A$128),0),COLUMNS($A$132:$A$132)),"")</f>
        <v/>
      </c>
      <c r="AR137" s="513" t="str">
        <f t="array" ref="AR137">IFERROR(INDEX($A$99:$B$128,MATCH(LARGE(($B$99:$B$128=AR$131)*1/ROW($A$99:$A$128),ROWS($A$132:$A137)),1/ROW($A$99:$A$128),0),COLUMNS($A$132:$A$132)),"")</f>
        <v/>
      </c>
      <c r="AS137" s="513" t="str">
        <f t="shared" si="7"/>
        <v/>
      </c>
      <c r="AT137" s="513" t="str">
        <f t="shared" si="9"/>
        <v/>
      </c>
      <c r="AU137" s="513" t="str">
        <f t="shared" si="8"/>
        <v/>
      </c>
      <c r="BK137" s="76"/>
      <c r="BM137" s="165"/>
    </row>
    <row r="138" spans="1:111" hidden="1">
      <c r="A138" s="77" t="str">
        <f t="array" ref="A138">IFERROR(INDEX($A$99:$B$128,MATCH(LARGE(($B$99:$B$128=A$131)*1/ROW($A$99:$A$128),ROWS($A$132:$A138)),1/ROW($A$99:$A$128),0),COLUMNS($A$132:$A$132)),"")</f>
        <v/>
      </c>
      <c r="B138" s="77" t="str">
        <f t="array" ref="B138">IFERROR(INDEX($A$99:$B$128,MATCH(LARGE(($B$99:$B$128=B$131)*1/ROW($A$99:$A$128),ROWS($A$132:$A138)),1/ROW($A$99:$A$128),0),COLUMNS($A$132:$A$132)),"")</f>
        <v/>
      </c>
      <c r="C138" s="151" t="str">
        <f t="array" ref="C138">IFERROR(INDEX($A$99:$B$128,MATCH(LARGE(($B$99:$B$128=C$131)*1/ROW($A$99:$A$128),ROWS($A$132:$A138)),1/ROW($A$99:$A$128),0),COLUMNS($A$132:$A$132)),"")</f>
        <v/>
      </c>
      <c r="D138" s="77" t="str">
        <f t="array" ref="D138">IFERROR(INDEX($A$99:$B$128,MATCH(LARGE(($B$99:$B$128=D$131)*1/ROW($A$99:$A$128),ROWS($A$132:$A138)),1/ROW($A$99:$A$128),0),COLUMNS($A$132:$A$132)),"")</f>
        <v/>
      </c>
      <c r="E138" s="77" t="str">
        <f t="array" ref="E138">IFERROR(INDEX($A$99:$B$128,MATCH(LARGE(($B$99:$B$128=E$131)*1/ROW($A$99:$A$128),ROWS($A$132:$A138)),1/ROW($A$99:$A$128),0),COLUMNS($A$132:$A$132)),"")</f>
        <v/>
      </c>
      <c r="F138" s="77" t="str">
        <f t="array" ref="F138">IFERROR(INDEX($A$99:$B$128,MATCH(LARGE(($B$99:$B$128=F$131)*1/ROW($A$99:$A$128),ROWS($A$132:$A138)),1/ROW($A$99:$A$128),0),COLUMNS($A$132:$A$132)),"")</f>
        <v/>
      </c>
      <c r="G138" s="77" t="str">
        <f t="array" ref="G138">IFERROR(INDEX($A$99:$B$128,MATCH(LARGE(($B$99:$B$128=G$131)*1/ROW($A$99:$A$128),ROWS($A$132:$A138)),1/ROW($A$99:$A$128),0),COLUMNS($A$132:$A$132)),"")</f>
        <v/>
      </c>
      <c r="H138" s="77" t="str">
        <f t="array" ref="H138">IFERROR(INDEX($A$99:$B$128,MATCH(LARGE(($B$99:$B$128=H$131)*1/ROW($A$99:$A$128),ROWS($A$132:$A138)),1/ROW($A$99:$A$128),0),COLUMNS($A$132:$A$132)),"")</f>
        <v/>
      </c>
      <c r="I138" s="77" t="str">
        <f t="array" ref="I138">IFERROR(INDEX($A$99:$B$128,MATCH(LARGE(($B$99:$B$128=I$131)*1/ROW($A$99:$A$128),ROWS($A$132:$A138)),1/ROW($A$99:$A$128),0),COLUMNS($A$132:$A$132)),"")</f>
        <v/>
      </c>
      <c r="J138" s="77" t="str">
        <f t="array" ref="J138">IFERROR(INDEX($A$99:$B$128,MATCH(LARGE(($B$99:$B$128=J$131)*1/ROW($A$99:$A$128),ROWS($A$132:$A138)),1/ROW($A$99:$A$128),0),COLUMNS($A$132:$A$132)),"")</f>
        <v/>
      </c>
      <c r="K138" s="77" t="str">
        <f t="array" ref="K138">IFERROR(INDEX($A$99:$B$128,MATCH(LARGE(($B$99:$B$128=K$131)*1/ROW($A$99:$A$128),ROWS($A$132:$A138)),1/ROW($A$99:$A$128),0),COLUMNS($A$132:$A$132)),"")</f>
        <v/>
      </c>
      <c r="L138" s="77" t="str">
        <f t="array" ref="L138">IFERROR(INDEX($A$99:$B$128,MATCH(LARGE(($B$99:$B$128=L$131)*1/ROW($A$99:$A$128),ROWS($A$132:$A138)),1/ROW($A$99:$A$128),0),COLUMNS($A$132:$A$132)),"")</f>
        <v/>
      </c>
      <c r="M138" s="77" t="str">
        <f t="array" ref="M138">IFERROR(INDEX($A$99:$B$128,MATCH(LARGE(($B$99:$B$128=M$131)*1/ROW($A$99:$A$128),ROWS($A$132:$A138)),1/ROW($A$99:$A$128),0),COLUMNS($A$132:$A$132)),"")</f>
        <v/>
      </c>
      <c r="N138" s="77" t="str">
        <f t="array" ref="N138">IFERROR(INDEX($A$99:$B$128,MATCH(LARGE(($B$99:$B$128=N$131)*1/ROW($A$99:$A$128),ROWS($A$132:$A138)),1/ROW($A$99:$A$128),0),COLUMNS($A$132:$A$132)),"")</f>
        <v/>
      </c>
      <c r="O138" s="77" t="str">
        <f t="array" ref="O138">IFERROR(INDEX($A$99:$B$128,MATCH(LARGE(($B$99:$B$128=O$131)*1/ROW($A$99:$A$128),ROWS($A$132:$A138)),1/ROW($A$99:$A$128),0),COLUMNS($A$132:$A$132)),"")</f>
        <v/>
      </c>
      <c r="P138" s="77" t="str">
        <f t="array" ref="P138">IFERROR(INDEX($A$99:$B$128,MATCH(LARGE(($B$99:$B$128=P$131)*1/ROW($A$99:$A$128),ROWS($A$132:$A138)),1/ROW($A$99:$A$128),0),COLUMNS($A$132:$A$132)),"")</f>
        <v/>
      </c>
      <c r="Q138" s="77" t="str">
        <f t="array" ref="Q138">IFERROR(INDEX($A$99:$B$128,MATCH(LARGE(($B$99:$B$128=Q$131)*1/ROW($A$99:$A$128),ROWS($A$132:$A138)),1/ROW($A$99:$A$128),0),COLUMNS($A$132:$A$132)),"")</f>
        <v/>
      </c>
      <c r="R138" s="77" t="str">
        <f t="array" ref="R138">IFERROR(INDEX($A$99:$B$128,MATCH(LARGE(($B$99:$B$128=R$131)*1/ROW($A$99:$A$128),ROWS($A$132:$A138)),1/ROW($A$99:$A$128),0),COLUMNS($A$132:$A$132)),"")</f>
        <v/>
      </c>
      <c r="S138" s="77" t="str">
        <f t="array" ref="S138">IFERROR(INDEX($A$99:$B$128,MATCH(LARGE(($B$99:$B$128=S$131)*1/ROW($A$99:$A$128),ROWS($A$132:$A138)),1/ROW($A$99:$A$128),0),COLUMNS($A$132:$A$132)),"")</f>
        <v/>
      </c>
      <c r="T138" s="77" t="str">
        <f t="array" ref="T138">IFERROR(INDEX($A$99:$B$128,MATCH(LARGE(($B$99:$B$128=T$131)*1/ROW($A$99:$A$128),ROWS($A$132:$A138)),1/ROW($A$99:$A$128),0),COLUMNS($A$132:$A$132)),"")</f>
        <v/>
      </c>
      <c r="U138" s="77" t="str">
        <f t="array" ref="U138">IFERROR(INDEX($A$99:$B$128,MATCH(LARGE(($B$99:$B$128=U$131)*1/ROW($A$99:$A$128),ROWS($A$132:$A138)),1/ROW($A$99:$A$128),0),COLUMNS($A$132:$A$132)),"")</f>
        <v/>
      </c>
      <c r="V138" s="153" t="str">
        <f t="array" ref="V138">IFERROR(INDEX($A$99:$B$128,MATCH(LARGE(($B$99:$B$128=V$131)*1/ROW($A$99:$A$128),ROWS($A$132:$A138)),1/ROW($A$99:$A$128),0),COLUMNS($A$132:$A$132)),"")</f>
        <v/>
      </c>
      <c r="W138" s="77" t="str">
        <f t="array" ref="W138">IFERROR(INDEX($A$99:$B$128,MATCH(LARGE(($B$99:$B$128=W$131)*1/ROW($A$99:$A$128),ROWS($A$132:$A138)),1/ROW($A$99:$A$128),0),COLUMNS($A$132:$A$132)),"")</f>
        <v/>
      </c>
      <c r="X138" s="77" t="str">
        <f t="array" ref="X138">IFERROR(INDEX($A$99:$B$128,MATCH(LARGE(($B$99:$B$128=X$131)*1/ROW($A$99:$A$128),ROWS($A$132:$A138)),1/ROW($A$99:$A$128),0),COLUMNS($A$132:$A$132)),"")</f>
        <v/>
      </c>
      <c r="Y138" s="77" t="str">
        <f t="array" ref="Y138">IFERROR(INDEX($A$99:$B$128,MATCH(LARGE(($B$99:$B$128=Y$131)*1/ROW($A$99:$A$128),ROWS($A$132:$A138)),1/ROW($A$99:$A$128),0),COLUMNS($A$132:$A$132)),"")</f>
        <v/>
      </c>
      <c r="Z138" s="77" t="str">
        <f t="array" ref="Z138">IFERROR(INDEX($A$99:$B$128,MATCH(LARGE(($B$99:$B$128=Z$131)*1/ROW($A$99:$A$128),ROWS($A$132:$A138)),1/ROW($A$99:$A$128),0),COLUMNS($A$132:$A$132)),"")</f>
        <v/>
      </c>
      <c r="AA138" s="77" t="str">
        <f t="array" ref="AA138">IFERROR(INDEX($A$99:$B$128,MATCH(LARGE(($B$99:$B$128=AA$131)*1/ROW($A$99:$A$128),ROWS($A$132:$A138)),1/ROW($A$99:$A$128),0),COLUMNS($A$132:$A$132)),"")</f>
        <v/>
      </c>
      <c r="AB138" s="77" t="str">
        <f t="array" ref="AB138">IFERROR(INDEX($A$99:$B$128,MATCH(LARGE(($B$99:$B$128=AB$131)*1/ROW($A$99:$A$128),ROWS($A$132:$A138)),1/ROW($A$99:$A$128),0),COLUMNS($A$132:$A$132)),"")</f>
        <v/>
      </c>
      <c r="AC138" s="77" t="str">
        <f t="array" ref="AC138">IFERROR(INDEX($A$99:$B$128,MATCH(LARGE(($B$99:$B$128=AC$131)*1/ROW($A$99:$A$128),ROWS($A$132:$A138)),1/ROW($A$99:$A$128),0),COLUMNS($A$132:$A$132)),"")</f>
        <v/>
      </c>
      <c r="AD138" s="77" t="str">
        <f t="array" ref="AD138">IFERROR(INDEX($A$99:$B$128,MATCH(LARGE(($B$99:$B$128=AD$131)*1/ROW($A$99:$A$128),ROWS($A$132:$A138)),1/ROW($A$99:$A$128),0),COLUMNS($A$132:$A$132)),"")</f>
        <v/>
      </c>
      <c r="AE138" s="77" t="str">
        <f t="array" ref="AE138">IFERROR(INDEX($A$99:$B$128,MATCH(LARGE(($B$99:$B$128=AE$131)*1/ROW($A$99:$A$128),ROWS($A$132:$A138)),1/ROW($A$99:$A$128),0),COLUMNS($A$132:$A$132)),"")</f>
        <v/>
      </c>
      <c r="AF138" s="77" t="str">
        <f t="array" ref="AF138">IFERROR(INDEX($A$99:$B$128,MATCH(LARGE(($B$99:$B$128=AF$131)*1/ROW($A$99:$A$128),ROWS($A$132:$A138)),1/ROW($A$99:$A$128),0),COLUMNS($A$132:$A$132)),"")</f>
        <v/>
      </c>
      <c r="AG138" s="152" t="str">
        <f t="array" ref="AG138">IFERROR(INDEX($A$99:$B$128,MATCH(LARGE(($B$99:$B$128=AG$131)*1/ROW($A$99:$A$128),ROWS($A$132:$A138)),1/ROW($A$99:$A$128),0),COLUMNS($A$132:$A$132)),"")</f>
        <v/>
      </c>
      <c r="AH138" s="77" t="str">
        <f t="array" ref="AH138">IFERROR(INDEX($A$99:$F$128,MATCH(LARGE(($D$99:$D$128=AH$131)*1/ROW($A$99:$A$128),ROWS($A$132:$A138)),1/ROW($A$99:$A$128),0),COLUMNS($A$132:$A$132)),"")</f>
        <v/>
      </c>
      <c r="AI138" s="77" t="str">
        <f t="array" ref="AI138">IFERROR(INDEX($A$99:$F$128,MATCH(LARGE(($D$99:$D$128=AI$131)*1/ROW($A$99:$A$128),ROWS($A$132:$A138)),1/ROW($A$99:$A$128),0),COLUMNS($A$132:$A$132)),"")</f>
        <v/>
      </c>
      <c r="AJ138" s="77" t="str">
        <f t="array" ref="AJ138">IFERROR(INDEX($A$99:$F$128,MATCH(LARGE(($D$99:$D$128=AJ$131)*1/ROW($A$99:$A$128),ROWS($A$132:$A138)),1/ROW($A$99:$A$128),0),COLUMNS($A$132:$A$132)),"")</f>
        <v/>
      </c>
      <c r="AK138" s="77" t="str">
        <f t="array" ref="AK138">IFERROR(INDEX($A$99:$F$128,MATCH(LARGE(($E$99:$E$128=AK$131)*1/ROW($A$99:$A$128),ROWS($A$132:$A138)),1/ROW($A$99:$A$128),0),COLUMNS($A$132:$A$132)),"")</f>
        <v/>
      </c>
      <c r="AL138" s="77" t="str">
        <f t="array" ref="AL138">IFERROR(INDEX($A$99:$F$128,MATCH(LARGE(($E$99:$E$128=AL$131)*1/ROW($A$99:$A$128),ROWS($A$132:$A138)),1/ROW($A$99:$A$128),0),COLUMNS($A$132:$A$132)),"")</f>
        <v/>
      </c>
      <c r="AM138" s="77" t="str">
        <f t="array" ref="AM138">IFERROR(INDEX($A$99:$F$128,MATCH(LARGE(($E$99:$E$128=AM$131)*1/ROW($A$99:$A$128),ROWS($A$132:$A138)),1/ROW($A$99:$A$128),0),COLUMNS($A$132:$A$132)),"")</f>
        <v/>
      </c>
      <c r="AN138" s="513" t="str">
        <f t="array" ref="AN138">IFERROR(INDEX($A$99:$F$128,MATCH(LARGE(($F$99:$F$128=AN$131)*1/ROW($A$99:$A$128),ROWS($A$132:$A138)),1/ROW($A$99:$A$128),0),COLUMNS($A$132:$A$132)),"")</f>
        <v/>
      </c>
      <c r="AO138" s="513" t="str">
        <f t="array" ref="AO138">IFERROR(INDEX($A$99:$F$128,MATCH(LARGE(($F$99:$F$128=AO$131)*1/ROW($A$99:$A$128),ROWS($A$132:$A138)),1/ROW($A$99:$A$128),0),COLUMNS($A$132:$A$132)),"")</f>
        <v/>
      </c>
      <c r="AP138" s="513" t="str">
        <f t="array" ref="AP138">IFERROR(INDEX($A$99:$F$128,MATCH(LARGE(($F$99:$F$128=AP$131)*1/ROW($A$99:$A$128),ROWS($A$132:$A138)),1/ROW($A$99:$A$128),0),COLUMNS($A$132:$A$132)),"")</f>
        <v/>
      </c>
      <c r="AQ138" s="513" t="str">
        <f t="array" ref="AQ138">IFERROR(INDEX($A$99:$F$128,MATCH(LARGE(($F$99:$F$128=AQ$131)*1/ROW($A$99:$A$128),ROWS($A$132:$A138)),1/ROW($A$99:$A$128),0),COLUMNS($A$132:$A$132)),"")</f>
        <v/>
      </c>
      <c r="AR138" s="513" t="str">
        <f t="array" ref="AR138">IFERROR(INDEX($A$99:$B$128,MATCH(LARGE(($B$99:$B$128=AR$131)*1/ROW($A$99:$A$128),ROWS($A$132:$A138)),1/ROW($A$99:$A$128),0),COLUMNS($A$132:$A$132)),"")</f>
        <v/>
      </c>
      <c r="AS138" s="513" t="str">
        <f t="shared" si="7"/>
        <v/>
      </c>
      <c r="AT138" s="513" t="str">
        <f t="shared" si="9"/>
        <v/>
      </c>
      <c r="AU138" s="513" t="str">
        <f t="shared" si="8"/>
        <v/>
      </c>
      <c r="BK138" s="76"/>
      <c r="BM138" s="165"/>
    </row>
    <row r="139" spans="1:111" hidden="1">
      <c r="A139" s="77" t="str">
        <f t="array" ref="A139">IFERROR(INDEX($A$99:$B$128,MATCH(LARGE(($B$99:$B$128=A$131)*1/ROW($A$99:$A$128),ROWS($A$132:$A139)),1/ROW($A$99:$A$128),0),COLUMNS($A$132:$A$132)),"")</f>
        <v/>
      </c>
      <c r="B139" s="77" t="str">
        <f t="array" ref="B139">IFERROR(INDEX($A$99:$B$128,MATCH(LARGE(($B$99:$B$128=B$131)*1/ROW($A$99:$A$128),ROWS($A$132:$A139)),1/ROW($A$99:$A$128),0),COLUMNS($A$132:$A$132)),"")</f>
        <v/>
      </c>
      <c r="C139" s="151" t="str">
        <f t="array" ref="C139">IFERROR(INDEX($A$99:$B$128,MATCH(LARGE(($B$99:$B$128=C$131)*1/ROW($A$99:$A$128),ROWS($A$132:$A139)),1/ROW($A$99:$A$128),0),COLUMNS($A$132:$A$132)),"")</f>
        <v/>
      </c>
      <c r="D139" s="77" t="str">
        <f t="array" ref="D139">IFERROR(INDEX($A$99:$B$128,MATCH(LARGE(($B$99:$B$128=D$131)*1/ROW($A$99:$A$128),ROWS($A$132:$A139)),1/ROW($A$99:$A$128),0),COLUMNS($A$132:$A$132)),"")</f>
        <v/>
      </c>
      <c r="E139" s="77" t="str">
        <f t="array" ref="E139">IFERROR(INDEX($A$99:$B$128,MATCH(LARGE(($B$99:$B$128=E$131)*1/ROW($A$99:$A$128),ROWS($A$132:$A139)),1/ROW($A$99:$A$128),0),COLUMNS($A$132:$A$132)),"")</f>
        <v/>
      </c>
      <c r="F139" s="77" t="str">
        <f t="array" ref="F139">IFERROR(INDEX($A$99:$B$128,MATCH(LARGE(($B$99:$B$128=F$131)*1/ROW($A$99:$A$128),ROWS($A$132:$A139)),1/ROW($A$99:$A$128),0),COLUMNS($A$132:$A$132)),"")</f>
        <v/>
      </c>
      <c r="G139" s="77" t="str">
        <f t="array" ref="G139">IFERROR(INDEX($A$99:$B$128,MATCH(LARGE(($B$99:$B$128=G$131)*1/ROW($A$99:$A$128),ROWS($A$132:$A139)),1/ROW($A$99:$A$128),0),COLUMNS($A$132:$A$132)),"")</f>
        <v/>
      </c>
      <c r="H139" s="77" t="str">
        <f t="array" ref="H139">IFERROR(INDEX($A$99:$B$128,MATCH(LARGE(($B$99:$B$128=H$131)*1/ROW($A$99:$A$128),ROWS($A$132:$A139)),1/ROW($A$99:$A$128),0),COLUMNS($A$132:$A$132)),"")</f>
        <v/>
      </c>
      <c r="I139" s="77" t="str">
        <f t="array" ref="I139">IFERROR(INDEX($A$99:$B$128,MATCH(LARGE(($B$99:$B$128=I$131)*1/ROW($A$99:$A$128),ROWS($A$132:$A139)),1/ROW($A$99:$A$128),0),COLUMNS($A$132:$A$132)),"")</f>
        <v/>
      </c>
      <c r="J139" s="77" t="str">
        <f t="array" ref="J139">IFERROR(INDEX($A$99:$B$128,MATCH(LARGE(($B$99:$B$128=J$131)*1/ROW($A$99:$A$128),ROWS($A$132:$A139)),1/ROW($A$99:$A$128),0),COLUMNS($A$132:$A$132)),"")</f>
        <v/>
      </c>
      <c r="K139" s="77" t="str">
        <f t="array" ref="K139">IFERROR(INDEX($A$99:$B$128,MATCH(LARGE(($B$99:$B$128=K$131)*1/ROW($A$99:$A$128),ROWS($A$132:$A139)),1/ROW($A$99:$A$128),0),COLUMNS($A$132:$A$132)),"")</f>
        <v/>
      </c>
      <c r="L139" s="77" t="str">
        <f t="array" ref="L139">IFERROR(INDEX($A$99:$B$128,MATCH(LARGE(($B$99:$B$128=L$131)*1/ROW($A$99:$A$128),ROWS($A$132:$A139)),1/ROW($A$99:$A$128),0),COLUMNS($A$132:$A$132)),"")</f>
        <v/>
      </c>
      <c r="M139" s="77" t="str">
        <f t="array" ref="M139">IFERROR(INDEX($A$99:$B$128,MATCH(LARGE(($B$99:$B$128=M$131)*1/ROW($A$99:$A$128),ROWS($A$132:$A139)),1/ROW($A$99:$A$128),0),COLUMNS($A$132:$A$132)),"")</f>
        <v/>
      </c>
      <c r="N139" s="77" t="str">
        <f t="array" ref="N139">IFERROR(INDEX($A$99:$B$128,MATCH(LARGE(($B$99:$B$128=N$131)*1/ROW($A$99:$A$128),ROWS($A$132:$A139)),1/ROW($A$99:$A$128),0),COLUMNS($A$132:$A$132)),"")</f>
        <v/>
      </c>
      <c r="O139" s="77" t="str">
        <f t="array" ref="O139">IFERROR(INDEX($A$99:$B$128,MATCH(LARGE(($B$99:$B$128=O$131)*1/ROW($A$99:$A$128),ROWS($A$132:$A139)),1/ROW($A$99:$A$128),0),COLUMNS($A$132:$A$132)),"")</f>
        <v/>
      </c>
      <c r="P139" s="77" t="str">
        <f t="array" ref="P139">IFERROR(INDEX($A$99:$B$128,MATCH(LARGE(($B$99:$B$128=P$131)*1/ROW($A$99:$A$128),ROWS($A$132:$A139)),1/ROW($A$99:$A$128),0),COLUMNS($A$132:$A$132)),"")</f>
        <v/>
      </c>
      <c r="Q139" s="77" t="str">
        <f t="array" ref="Q139">IFERROR(INDEX($A$99:$B$128,MATCH(LARGE(($B$99:$B$128=Q$131)*1/ROW($A$99:$A$128),ROWS($A$132:$A139)),1/ROW($A$99:$A$128),0),COLUMNS($A$132:$A$132)),"")</f>
        <v/>
      </c>
      <c r="R139" s="77" t="str">
        <f t="array" ref="R139">IFERROR(INDEX($A$99:$B$128,MATCH(LARGE(($B$99:$B$128=R$131)*1/ROW($A$99:$A$128),ROWS($A$132:$A139)),1/ROW($A$99:$A$128),0),COLUMNS($A$132:$A$132)),"")</f>
        <v/>
      </c>
      <c r="S139" s="77" t="str">
        <f t="array" ref="S139">IFERROR(INDEX($A$99:$B$128,MATCH(LARGE(($B$99:$B$128=S$131)*1/ROW($A$99:$A$128),ROWS($A$132:$A139)),1/ROW($A$99:$A$128),0),COLUMNS($A$132:$A$132)),"")</f>
        <v/>
      </c>
      <c r="T139" s="77" t="str">
        <f t="array" ref="T139">IFERROR(INDEX($A$99:$B$128,MATCH(LARGE(($B$99:$B$128=T$131)*1/ROW($A$99:$A$128),ROWS($A$132:$A139)),1/ROW($A$99:$A$128),0),COLUMNS($A$132:$A$132)),"")</f>
        <v/>
      </c>
      <c r="U139" s="77" t="str">
        <f t="array" ref="U139">IFERROR(INDEX($A$99:$B$128,MATCH(LARGE(($B$99:$B$128=U$131)*1/ROW($A$99:$A$128),ROWS($A$132:$A139)),1/ROW($A$99:$A$128),0),COLUMNS($A$132:$A$132)),"")</f>
        <v/>
      </c>
      <c r="V139" s="153" t="str">
        <f t="array" ref="V139">IFERROR(INDEX($A$99:$B$128,MATCH(LARGE(($B$99:$B$128=V$131)*1/ROW($A$99:$A$128),ROWS($A$132:$A139)),1/ROW($A$99:$A$128),0),COLUMNS($A$132:$A$132)),"")</f>
        <v/>
      </c>
      <c r="W139" s="77" t="str">
        <f t="array" ref="W139">IFERROR(INDEX($A$99:$B$128,MATCH(LARGE(($B$99:$B$128=W$131)*1/ROW($A$99:$A$128),ROWS($A$132:$A139)),1/ROW($A$99:$A$128),0),COLUMNS($A$132:$A$132)),"")</f>
        <v/>
      </c>
      <c r="X139" s="77" t="str">
        <f t="array" ref="X139">IFERROR(INDEX($A$99:$B$128,MATCH(LARGE(($B$99:$B$128=X$131)*1/ROW($A$99:$A$128),ROWS($A$132:$A139)),1/ROW($A$99:$A$128),0),COLUMNS($A$132:$A$132)),"")</f>
        <v/>
      </c>
      <c r="Y139" s="77" t="str">
        <f t="array" ref="Y139">IFERROR(INDEX($A$99:$B$128,MATCH(LARGE(($B$99:$B$128=Y$131)*1/ROW($A$99:$A$128),ROWS($A$132:$A139)),1/ROW($A$99:$A$128),0),COLUMNS($A$132:$A$132)),"")</f>
        <v/>
      </c>
      <c r="Z139" s="77" t="str">
        <f t="array" ref="Z139">IFERROR(INDEX($A$99:$B$128,MATCH(LARGE(($B$99:$B$128=Z$131)*1/ROW($A$99:$A$128),ROWS($A$132:$A139)),1/ROW($A$99:$A$128),0),COLUMNS($A$132:$A$132)),"")</f>
        <v/>
      </c>
      <c r="AA139" s="77" t="str">
        <f t="array" ref="AA139">IFERROR(INDEX($A$99:$B$128,MATCH(LARGE(($B$99:$B$128=AA$131)*1/ROW($A$99:$A$128),ROWS($A$132:$A139)),1/ROW($A$99:$A$128),0),COLUMNS($A$132:$A$132)),"")</f>
        <v/>
      </c>
      <c r="AB139" s="77" t="str">
        <f t="array" ref="AB139">IFERROR(INDEX($A$99:$B$128,MATCH(LARGE(($B$99:$B$128=AB$131)*1/ROW($A$99:$A$128),ROWS($A$132:$A139)),1/ROW($A$99:$A$128),0),COLUMNS($A$132:$A$132)),"")</f>
        <v/>
      </c>
      <c r="AC139" s="77" t="str">
        <f t="array" ref="AC139">IFERROR(INDEX($A$99:$B$128,MATCH(LARGE(($B$99:$B$128=AC$131)*1/ROW($A$99:$A$128),ROWS($A$132:$A139)),1/ROW($A$99:$A$128),0),COLUMNS($A$132:$A$132)),"")</f>
        <v/>
      </c>
      <c r="AD139" s="77" t="str">
        <f t="array" ref="AD139">IFERROR(INDEX($A$99:$B$128,MATCH(LARGE(($B$99:$B$128=AD$131)*1/ROW($A$99:$A$128),ROWS($A$132:$A139)),1/ROW($A$99:$A$128),0),COLUMNS($A$132:$A$132)),"")</f>
        <v/>
      </c>
      <c r="AE139" s="77" t="str">
        <f t="array" ref="AE139">IFERROR(INDEX($A$99:$B$128,MATCH(LARGE(($B$99:$B$128=AE$131)*1/ROW($A$99:$A$128),ROWS($A$132:$A139)),1/ROW($A$99:$A$128),0),COLUMNS($A$132:$A$132)),"")</f>
        <v/>
      </c>
      <c r="AF139" s="77" t="str">
        <f t="array" ref="AF139">IFERROR(INDEX($A$99:$B$128,MATCH(LARGE(($B$99:$B$128=AF$131)*1/ROW($A$99:$A$128),ROWS($A$132:$A139)),1/ROW($A$99:$A$128),0),COLUMNS($A$132:$A$132)),"")</f>
        <v/>
      </c>
      <c r="AG139" s="152" t="str">
        <f t="array" ref="AG139">IFERROR(INDEX($A$99:$B$128,MATCH(LARGE(($B$99:$B$128=AG$131)*1/ROW($A$99:$A$128),ROWS($A$132:$A139)),1/ROW($A$99:$A$128),0),COLUMNS($A$132:$A$132)),"")</f>
        <v/>
      </c>
      <c r="AH139" s="77" t="str">
        <f t="array" ref="AH139">IFERROR(INDEX($A$99:$F$128,MATCH(LARGE(($D$99:$D$128=AH$131)*1/ROW($A$99:$A$128),ROWS($A$132:$A139)),1/ROW($A$99:$A$128),0),COLUMNS($A$132:$A$132)),"")</f>
        <v/>
      </c>
      <c r="AI139" s="77" t="str">
        <f t="array" ref="AI139">IFERROR(INDEX($A$99:$F$128,MATCH(LARGE(($D$99:$D$128=AI$131)*1/ROW($A$99:$A$128),ROWS($A$132:$A139)),1/ROW($A$99:$A$128),0),COLUMNS($A$132:$A$132)),"")</f>
        <v/>
      </c>
      <c r="AJ139" s="77" t="str">
        <f t="array" ref="AJ139">IFERROR(INDEX($A$99:$F$128,MATCH(LARGE(($D$99:$D$128=AJ$131)*1/ROW($A$99:$A$128),ROWS($A$132:$A139)),1/ROW($A$99:$A$128),0),COLUMNS($A$132:$A$132)),"")</f>
        <v/>
      </c>
      <c r="AK139" s="77" t="str">
        <f t="array" ref="AK139">IFERROR(INDEX($A$99:$F$128,MATCH(LARGE(($E$99:$E$128=AK$131)*1/ROW($A$99:$A$128),ROWS($A$132:$A139)),1/ROW($A$99:$A$128),0),COLUMNS($A$132:$A$132)),"")</f>
        <v/>
      </c>
      <c r="AL139" s="77" t="str">
        <f t="array" ref="AL139">IFERROR(INDEX($A$99:$F$128,MATCH(LARGE(($E$99:$E$128=AL$131)*1/ROW($A$99:$A$128),ROWS($A$132:$A139)),1/ROW($A$99:$A$128),0),COLUMNS($A$132:$A$132)),"")</f>
        <v/>
      </c>
      <c r="AM139" s="77" t="str">
        <f t="array" ref="AM139">IFERROR(INDEX($A$99:$F$128,MATCH(LARGE(($E$99:$E$128=AM$131)*1/ROW($A$99:$A$128),ROWS($A$132:$A139)),1/ROW($A$99:$A$128),0),COLUMNS($A$132:$A$132)),"")</f>
        <v/>
      </c>
      <c r="AN139" s="513" t="str">
        <f t="array" ref="AN139">IFERROR(INDEX($A$99:$F$128,MATCH(LARGE(($F$99:$F$128=AN$131)*1/ROW($A$99:$A$128),ROWS($A$132:$A139)),1/ROW($A$99:$A$128),0),COLUMNS($A$132:$A$132)),"")</f>
        <v/>
      </c>
      <c r="AO139" s="513" t="str">
        <f t="array" ref="AO139">IFERROR(INDEX($A$99:$F$128,MATCH(LARGE(($F$99:$F$128=AO$131)*1/ROW($A$99:$A$128),ROWS($A$132:$A139)),1/ROW($A$99:$A$128),0),COLUMNS($A$132:$A$132)),"")</f>
        <v/>
      </c>
      <c r="AP139" s="513" t="str">
        <f t="array" ref="AP139">IFERROR(INDEX($A$99:$F$128,MATCH(LARGE(($F$99:$F$128=AP$131)*1/ROW($A$99:$A$128),ROWS($A$132:$A139)),1/ROW($A$99:$A$128),0),COLUMNS($A$132:$A$132)),"")</f>
        <v/>
      </c>
      <c r="AQ139" s="513" t="str">
        <f t="array" ref="AQ139">IFERROR(INDEX($A$99:$F$128,MATCH(LARGE(($F$99:$F$128=AQ$131)*1/ROW($A$99:$A$128),ROWS($A$132:$A139)),1/ROW($A$99:$A$128),0),COLUMNS($A$132:$A$132)),"")</f>
        <v/>
      </c>
      <c r="AR139" s="513" t="str">
        <f t="array" ref="AR139">IFERROR(INDEX($A$99:$B$128,MATCH(LARGE(($B$99:$B$128=AR$131)*1/ROW($A$99:$A$128),ROWS($A$132:$A139)),1/ROW($A$99:$A$128),0),COLUMNS($A$132:$A$132)),"")</f>
        <v/>
      </c>
      <c r="AS139" s="513" t="str">
        <f t="shared" si="7"/>
        <v/>
      </c>
      <c r="AT139" s="513" t="str">
        <f t="shared" si="9"/>
        <v/>
      </c>
      <c r="AU139" s="513" t="str">
        <f t="shared" si="8"/>
        <v/>
      </c>
      <c r="BK139" s="76"/>
      <c r="BM139" s="165"/>
    </row>
    <row r="140" spans="1:111" hidden="1">
      <c r="A140" s="77" t="str">
        <f t="array" ref="A140">IFERROR(INDEX($A$99:$B$128,MATCH(LARGE(($B$99:$B$128=A$131)*1/ROW($A$99:$A$128),ROWS($A$132:$A140)),1/ROW($A$99:$A$128),0),COLUMNS($A$132:$A$132)),"")</f>
        <v/>
      </c>
      <c r="B140" s="77" t="str">
        <f t="array" ref="B140">IFERROR(INDEX($A$99:$B$128,MATCH(LARGE(($B$99:$B$128=B$131)*1/ROW($A$99:$A$128),ROWS($A$132:$A140)),1/ROW($A$99:$A$128),0),COLUMNS($A$132:$A$132)),"")</f>
        <v/>
      </c>
      <c r="C140" s="151" t="str">
        <f t="array" ref="C140">IFERROR(INDEX($A$99:$B$128,MATCH(LARGE(($B$99:$B$128=C$131)*1/ROW($A$99:$A$128),ROWS($A$132:$A140)),1/ROW($A$99:$A$128),0),COLUMNS($A$132:$A$132)),"")</f>
        <v/>
      </c>
      <c r="D140" s="77" t="str">
        <f t="array" ref="D140">IFERROR(INDEX($A$99:$B$128,MATCH(LARGE(($B$99:$B$128=D$131)*1/ROW($A$99:$A$128),ROWS($A$132:$A140)),1/ROW($A$99:$A$128),0),COLUMNS($A$132:$A$132)),"")</f>
        <v/>
      </c>
      <c r="E140" s="77" t="str">
        <f t="array" ref="E140">IFERROR(INDEX($A$99:$B$128,MATCH(LARGE(($B$99:$B$128=E$131)*1/ROW($A$99:$A$128),ROWS($A$132:$A140)),1/ROW($A$99:$A$128),0),COLUMNS($A$132:$A$132)),"")</f>
        <v/>
      </c>
      <c r="F140" s="77" t="str">
        <f t="array" ref="F140">IFERROR(INDEX($A$99:$B$128,MATCH(LARGE(($B$99:$B$128=F$131)*1/ROW($A$99:$A$128),ROWS($A$132:$A140)),1/ROW($A$99:$A$128),0),COLUMNS($A$132:$A$132)),"")</f>
        <v/>
      </c>
      <c r="G140" s="77" t="str">
        <f t="array" ref="G140">IFERROR(INDEX($A$99:$B$128,MATCH(LARGE(($B$99:$B$128=G$131)*1/ROW($A$99:$A$128),ROWS($A$132:$A140)),1/ROW($A$99:$A$128),0),COLUMNS($A$132:$A$132)),"")</f>
        <v/>
      </c>
      <c r="H140" s="77" t="str">
        <f t="array" ref="H140">IFERROR(INDEX($A$99:$B$128,MATCH(LARGE(($B$99:$B$128=H$131)*1/ROW($A$99:$A$128),ROWS($A$132:$A140)),1/ROW($A$99:$A$128),0),COLUMNS($A$132:$A$132)),"")</f>
        <v/>
      </c>
      <c r="I140" s="77" t="str">
        <f t="array" ref="I140">IFERROR(INDEX($A$99:$B$128,MATCH(LARGE(($B$99:$B$128=I$131)*1/ROW($A$99:$A$128),ROWS($A$132:$A140)),1/ROW($A$99:$A$128),0),COLUMNS($A$132:$A$132)),"")</f>
        <v/>
      </c>
      <c r="J140" s="77" t="str">
        <f t="array" ref="J140">IFERROR(INDEX($A$99:$B$128,MATCH(LARGE(($B$99:$B$128=J$131)*1/ROW($A$99:$A$128),ROWS($A$132:$A140)),1/ROW($A$99:$A$128),0),COLUMNS($A$132:$A$132)),"")</f>
        <v/>
      </c>
      <c r="K140" s="77" t="str">
        <f t="array" ref="K140">IFERROR(INDEX($A$99:$B$128,MATCH(LARGE(($B$99:$B$128=K$131)*1/ROW($A$99:$A$128),ROWS($A$132:$A140)),1/ROW($A$99:$A$128),0),COLUMNS($A$132:$A$132)),"")</f>
        <v/>
      </c>
      <c r="L140" s="77" t="str">
        <f t="array" ref="L140">IFERROR(INDEX($A$99:$B$128,MATCH(LARGE(($B$99:$B$128=L$131)*1/ROW($A$99:$A$128),ROWS($A$132:$A140)),1/ROW($A$99:$A$128),0),COLUMNS($A$132:$A$132)),"")</f>
        <v/>
      </c>
      <c r="M140" s="77" t="str">
        <f t="array" ref="M140">IFERROR(INDEX($A$99:$B$128,MATCH(LARGE(($B$99:$B$128=M$131)*1/ROW($A$99:$A$128),ROWS($A$132:$A140)),1/ROW($A$99:$A$128),0),COLUMNS($A$132:$A$132)),"")</f>
        <v/>
      </c>
      <c r="N140" s="77" t="str">
        <f t="array" ref="N140">IFERROR(INDEX($A$99:$B$128,MATCH(LARGE(($B$99:$B$128=N$131)*1/ROW($A$99:$A$128),ROWS($A$132:$A140)),1/ROW($A$99:$A$128),0),COLUMNS($A$132:$A$132)),"")</f>
        <v/>
      </c>
      <c r="O140" s="77" t="str">
        <f t="array" ref="O140">IFERROR(INDEX($A$99:$B$128,MATCH(LARGE(($B$99:$B$128=O$131)*1/ROW($A$99:$A$128),ROWS($A$132:$A140)),1/ROW($A$99:$A$128),0),COLUMNS($A$132:$A$132)),"")</f>
        <v/>
      </c>
      <c r="P140" s="77" t="str">
        <f t="array" ref="P140">IFERROR(INDEX($A$99:$B$128,MATCH(LARGE(($B$99:$B$128=P$131)*1/ROW($A$99:$A$128),ROWS($A$132:$A140)),1/ROW($A$99:$A$128),0),COLUMNS($A$132:$A$132)),"")</f>
        <v/>
      </c>
      <c r="Q140" s="77" t="str">
        <f t="array" ref="Q140">IFERROR(INDEX($A$99:$B$128,MATCH(LARGE(($B$99:$B$128=Q$131)*1/ROW($A$99:$A$128),ROWS($A$132:$A140)),1/ROW($A$99:$A$128),0),COLUMNS($A$132:$A$132)),"")</f>
        <v/>
      </c>
      <c r="R140" s="77" t="str">
        <f t="array" ref="R140">IFERROR(INDEX($A$99:$B$128,MATCH(LARGE(($B$99:$B$128=R$131)*1/ROW($A$99:$A$128),ROWS($A$132:$A140)),1/ROW($A$99:$A$128),0),COLUMNS($A$132:$A$132)),"")</f>
        <v/>
      </c>
      <c r="S140" s="77" t="str">
        <f t="array" ref="S140">IFERROR(INDEX($A$99:$B$128,MATCH(LARGE(($B$99:$B$128=S$131)*1/ROW($A$99:$A$128),ROWS($A$132:$A140)),1/ROW($A$99:$A$128),0),COLUMNS($A$132:$A$132)),"")</f>
        <v/>
      </c>
      <c r="T140" s="77" t="str">
        <f t="array" ref="T140">IFERROR(INDEX($A$99:$B$128,MATCH(LARGE(($B$99:$B$128=T$131)*1/ROW($A$99:$A$128),ROWS($A$132:$A140)),1/ROW($A$99:$A$128),0),COLUMNS($A$132:$A$132)),"")</f>
        <v/>
      </c>
      <c r="U140" s="77" t="str">
        <f t="array" ref="U140">IFERROR(INDEX($A$99:$B$128,MATCH(LARGE(($B$99:$B$128=U$131)*1/ROW($A$99:$A$128),ROWS($A$132:$A140)),1/ROW($A$99:$A$128),0),COLUMNS($A$132:$A$132)),"")</f>
        <v/>
      </c>
      <c r="V140" s="153" t="str">
        <f t="array" ref="V140">IFERROR(INDEX($A$99:$B$128,MATCH(LARGE(($B$99:$B$128=V$131)*1/ROW($A$99:$A$128),ROWS($A$132:$A140)),1/ROW($A$99:$A$128),0),COLUMNS($A$132:$A$132)),"")</f>
        <v/>
      </c>
      <c r="W140" s="77" t="str">
        <f t="array" ref="W140">IFERROR(INDEX($A$99:$B$128,MATCH(LARGE(($B$99:$B$128=W$131)*1/ROW($A$99:$A$128),ROWS($A$132:$A140)),1/ROW($A$99:$A$128),0),COLUMNS($A$132:$A$132)),"")</f>
        <v/>
      </c>
      <c r="X140" s="77" t="str">
        <f t="array" ref="X140">IFERROR(INDEX($A$99:$B$128,MATCH(LARGE(($B$99:$B$128=X$131)*1/ROW($A$99:$A$128),ROWS($A$132:$A140)),1/ROW($A$99:$A$128),0),COLUMNS($A$132:$A$132)),"")</f>
        <v/>
      </c>
      <c r="Y140" s="77" t="str">
        <f t="array" ref="Y140">IFERROR(INDEX($A$99:$B$128,MATCH(LARGE(($B$99:$B$128=Y$131)*1/ROW($A$99:$A$128),ROWS($A$132:$A140)),1/ROW($A$99:$A$128),0),COLUMNS($A$132:$A$132)),"")</f>
        <v/>
      </c>
      <c r="Z140" s="77" t="str">
        <f t="array" ref="Z140">IFERROR(INDEX($A$99:$B$128,MATCH(LARGE(($B$99:$B$128=Z$131)*1/ROW($A$99:$A$128),ROWS($A$132:$A140)),1/ROW($A$99:$A$128),0),COLUMNS($A$132:$A$132)),"")</f>
        <v/>
      </c>
      <c r="AA140" s="77" t="str">
        <f t="array" ref="AA140">IFERROR(INDEX($A$99:$B$128,MATCH(LARGE(($B$99:$B$128=AA$131)*1/ROW($A$99:$A$128),ROWS($A$132:$A140)),1/ROW($A$99:$A$128),0),COLUMNS($A$132:$A$132)),"")</f>
        <v/>
      </c>
      <c r="AB140" s="77" t="str">
        <f t="array" ref="AB140">IFERROR(INDEX($A$99:$B$128,MATCH(LARGE(($B$99:$B$128=AB$131)*1/ROW($A$99:$A$128),ROWS($A$132:$A140)),1/ROW($A$99:$A$128),0),COLUMNS($A$132:$A$132)),"")</f>
        <v/>
      </c>
      <c r="AC140" s="77" t="str">
        <f t="array" ref="AC140">IFERROR(INDEX($A$99:$B$128,MATCH(LARGE(($B$99:$B$128=AC$131)*1/ROW($A$99:$A$128),ROWS($A$132:$A140)),1/ROW($A$99:$A$128),0),COLUMNS($A$132:$A$132)),"")</f>
        <v/>
      </c>
      <c r="AD140" s="77" t="str">
        <f t="array" ref="AD140">IFERROR(INDEX($A$99:$B$128,MATCH(LARGE(($B$99:$B$128=AD$131)*1/ROW($A$99:$A$128),ROWS($A$132:$A140)),1/ROW($A$99:$A$128),0),COLUMNS($A$132:$A$132)),"")</f>
        <v/>
      </c>
      <c r="AE140" s="77" t="str">
        <f t="array" ref="AE140">IFERROR(INDEX($A$99:$B$128,MATCH(LARGE(($B$99:$B$128=AE$131)*1/ROW($A$99:$A$128),ROWS($A$132:$A140)),1/ROW($A$99:$A$128),0),COLUMNS($A$132:$A$132)),"")</f>
        <v/>
      </c>
      <c r="AF140" s="77" t="str">
        <f t="array" ref="AF140">IFERROR(INDEX($A$99:$B$128,MATCH(LARGE(($B$99:$B$128=AF$131)*1/ROW($A$99:$A$128),ROWS($A$132:$A140)),1/ROW($A$99:$A$128),0),COLUMNS($A$132:$A$132)),"")</f>
        <v/>
      </c>
      <c r="AG140" s="152" t="str">
        <f t="array" ref="AG140">IFERROR(INDEX($A$99:$B$128,MATCH(LARGE(($B$99:$B$128=AG$131)*1/ROW($A$99:$A$128),ROWS($A$132:$A140)),1/ROW($A$99:$A$128),0),COLUMNS($A$132:$A$132)),"")</f>
        <v/>
      </c>
      <c r="AH140" s="77" t="str">
        <f t="array" ref="AH140">IFERROR(INDEX($A$99:$F$128,MATCH(LARGE(($D$99:$D$128=AH$131)*1/ROW($A$99:$A$128),ROWS($A$132:$A140)),1/ROW($A$99:$A$128),0),COLUMNS($A$132:$A$132)),"")</f>
        <v/>
      </c>
      <c r="AI140" s="77" t="str">
        <f t="array" ref="AI140">IFERROR(INDEX($A$99:$F$128,MATCH(LARGE(($D$99:$D$128=AI$131)*1/ROW($A$99:$A$128),ROWS($A$132:$A140)),1/ROW($A$99:$A$128),0),COLUMNS($A$132:$A$132)),"")</f>
        <v/>
      </c>
      <c r="AJ140" s="77" t="str">
        <f t="array" ref="AJ140">IFERROR(INDEX($A$99:$F$128,MATCH(LARGE(($D$99:$D$128=AJ$131)*1/ROW($A$99:$A$128),ROWS($A$132:$A140)),1/ROW($A$99:$A$128),0),COLUMNS($A$132:$A$132)),"")</f>
        <v/>
      </c>
      <c r="AK140" s="77" t="str">
        <f t="array" ref="AK140">IFERROR(INDEX($A$99:$F$128,MATCH(LARGE(($E$99:$E$128=AK$131)*1/ROW($A$99:$A$128),ROWS($A$132:$A140)),1/ROW($A$99:$A$128),0),COLUMNS($A$132:$A$132)),"")</f>
        <v/>
      </c>
      <c r="AL140" s="77" t="str">
        <f t="array" ref="AL140">IFERROR(INDEX($A$99:$F$128,MATCH(LARGE(($E$99:$E$128=AL$131)*1/ROW($A$99:$A$128),ROWS($A$132:$A140)),1/ROW($A$99:$A$128),0),COLUMNS($A$132:$A$132)),"")</f>
        <v/>
      </c>
      <c r="AM140" s="77" t="str">
        <f t="array" ref="AM140">IFERROR(INDEX($A$99:$F$128,MATCH(LARGE(($E$99:$E$128=AM$131)*1/ROW($A$99:$A$128),ROWS($A$132:$A140)),1/ROW($A$99:$A$128),0),COLUMNS($A$132:$A$132)),"")</f>
        <v/>
      </c>
      <c r="AN140" s="513" t="str">
        <f t="array" ref="AN140">IFERROR(INDEX($A$99:$F$128,MATCH(LARGE(($F$99:$F$128=AN$131)*1/ROW($A$99:$A$128),ROWS($A$132:$A140)),1/ROW($A$99:$A$128),0),COLUMNS($A$132:$A$132)),"")</f>
        <v/>
      </c>
      <c r="AO140" s="513" t="str">
        <f t="array" ref="AO140">IFERROR(INDEX($A$99:$F$128,MATCH(LARGE(($F$99:$F$128=AO$131)*1/ROW($A$99:$A$128),ROWS($A$132:$A140)),1/ROW($A$99:$A$128),0),COLUMNS($A$132:$A$132)),"")</f>
        <v/>
      </c>
      <c r="AP140" s="513" t="str">
        <f t="array" ref="AP140">IFERROR(INDEX($A$99:$F$128,MATCH(LARGE(($F$99:$F$128=AP$131)*1/ROW($A$99:$A$128),ROWS($A$132:$A140)),1/ROW($A$99:$A$128),0),COLUMNS($A$132:$A$132)),"")</f>
        <v/>
      </c>
      <c r="AQ140" s="513" t="str">
        <f t="array" ref="AQ140">IFERROR(INDEX($A$99:$F$128,MATCH(LARGE(($F$99:$F$128=AQ$131)*1/ROW($A$99:$A$128),ROWS($A$132:$A140)),1/ROW($A$99:$A$128),0),COLUMNS($A$132:$A$132)),"")</f>
        <v/>
      </c>
      <c r="AR140" s="513" t="str">
        <f t="array" ref="AR140">IFERROR(INDEX($A$99:$B$128,MATCH(LARGE(($B$99:$B$128=AR$131)*1/ROW($A$99:$A$128),ROWS($A$132:$A140)),1/ROW($A$99:$A$128),0),COLUMNS($A$132:$A$132)),"")</f>
        <v/>
      </c>
      <c r="AS140" s="513" t="str">
        <f t="shared" si="7"/>
        <v/>
      </c>
      <c r="AT140" s="513" t="str">
        <f t="shared" si="9"/>
        <v/>
      </c>
      <c r="AU140" s="513" t="str">
        <f t="shared" si="8"/>
        <v/>
      </c>
      <c r="BK140" s="76"/>
      <c r="BM140" s="165"/>
    </row>
    <row r="141" spans="1:111" hidden="1">
      <c r="A141" s="77" t="str">
        <f t="array" ref="A141">IFERROR(INDEX($A$99:$B$128,MATCH(LARGE(($B$99:$B$128=A$131)*1/ROW($A$99:$A$128),ROWS($A$132:$A141)),1/ROW($A$99:$A$128),0),COLUMNS($A$132:$A$132)),"")</f>
        <v/>
      </c>
      <c r="B141" s="77" t="str">
        <f t="array" ref="B141">IFERROR(INDEX($A$99:$B$128,MATCH(LARGE(($B$99:$B$128=B$131)*1/ROW($A$99:$A$128),ROWS($A$132:$A141)),1/ROW($A$99:$A$128),0),COLUMNS($A$132:$A$132)),"")</f>
        <v/>
      </c>
      <c r="C141" s="151" t="str">
        <f t="array" ref="C141">IFERROR(INDEX($A$99:$B$128,MATCH(LARGE(($B$99:$B$128=C$131)*1/ROW($A$99:$A$128),ROWS($A$132:$A141)),1/ROW($A$99:$A$128),0),COLUMNS($A$132:$A$132)),"")</f>
        <v/>
      </c>
      <c r="D141" s="77" t="str">
        <f t="array" ref="D141">IFERROR(INDEX($A$99:$B$128,MATCH(LARGE(($B$99:$B$128=D$131)*1/ROW($A$99:$A$128),ROWS($A$132:$A141)),1/ROW($A$99:$A$128),0),COLUMNS($A$132:$A$132)),"")</f>
        <v/>
      </c>
      <c r="E141" s="77" t="str">
        <f t="array" ref="E141">IFERROR(INDEX($A$99:$B$128,MATCH(LARGE(($B$99:$B$128=E$131)*1/ROW($A$99:$A$128),ROWS($A$132:$A141)),1/ROW($A$99:$A$128),0),COLUMNS($A$132:$A$132)),"")</f>
        <v/>
      </c>
      <c r="F141" s="77" t="str">
        <f t="array" ref="F141">IFERROR(INDEX($A$99:$B$128,MATCH(LARGE(($B$99:$B$128=F$131)*1/ROW($A$99:$A$128),ROWS($A$132:$A141)),1/ROW($A$99:$A$128),0),COLUMNS($A$132:$A$132)),"")</f>
        <v/>
      </c>
      <c r="G141" s="77" t="str">
        <f t="array" ref="G141">IFERROR(INDEX($A$99:$B$128,MATCH(LARGE(($B$99:$B$128=G$131)*1/ROW($A$99:$A$128),ROWS($A$132:$A141)),1/ROW($A$99:$A$128),0),COLUMNS($A$132:$A$132)),"")</f>
        <v/>
      </c>
      <c r="H141" s="77" t="str">
        <f t="array" ref="H141">IFERROR(INDEX($A$99:$B$128,MATCH(LARGE(($B$99:$B$128=H$131)*1/ROW($A$99:$A$128),ROWS($A$132:$A141)),1/ROW($A$99:$A$128),0),COLUMNS($A$132:$A$132)),"")</f>
        <v/>
      </c>
      <c r="I141" s="77" t="str">
        <f t="array" ref="I141">IFERROR(INDEX($A$99:$B$128,MATCH(LARGE(($B$99:$B$128=I$131)*1/ROW($A$99:$A$128),ROWS($A$132:$A141)),1/ROW($A$99:$A$128),0),COLUMNS($A$132:$A$132)),"")</f>
        <v/>
      </c>
      <c r="J141" s="77" t="str">
        <f t="array" ref="J141">IFERROR(INDEX($A$99:$B$128,MATCH(LARGE(($B$99:$B$128=J$131)*1/ROW($A$99:$A$128),ROWS($A$132:$A141)),1/ROW($A$99:$A$128),0),COLUMNS($A$132:$A$132)),"")</f>
        <v/>
      </c>
      <c r="K141" s="77" t="str">
        <f t="array" ref="K141">IFERROR(INDEX($A$99:$B$128,MATCH(LARGE(($B$99:$B$128=K$131)*1/ROW($A$99:$A$128),ROWS($A$132:$A141)),1/ROW($A$99:$A$128),0),COLUMNS($A$132:$A$132)),"")</f>
        <v/>
      </c>
      <c r="L141" s="77" t="str">
        <f t="array" ref="L141">IFERROR(INDEX($A$99:$B$128,MATCH(LARGE(($B$99:$B$128=L$131)*1/ROW($A$99:$A$128),ROWS($A$132:$A141)),1/ROW($A$99:$A$128),0),COLUMNS($A$132:$A$132)),"")</f>
        <v/>
      </c>
      <c r="M141" s="77" t="str">
        <f t="array" ref="M141">IFERROR(INDEX($A$99:$B$128,MATCH(LARGE(($B$99:$B$128=M$131)*1/ROW($A$99:$A$128),ROWS($A$132:$A141)),1/ROW($A$99:$A$128),0),COLUMNS($A$132:$A$132)),"")</f>
        <v/>
      </c>
      <c r="N141" s="77" t="str">
        <f t="array" ref="N141">IFERROR(INDEX($A$99:$B$128,MATCH(LARGE(($B$99:$B$128=N$131)*1/ROW($A$99:$A$128),ROWS($A$132:$A141)),1/ROW($A$99:$A$128),0),COLUMNS($A$132:$A$132)),"")</f>
        <v/>
      </c>
      <c r="O141" s="77" t="str">
        <f t="array" ref="O141">IFERROR(INDEX($A$99:$B$128,MATCH(LARGE(($B$99:$B$128=O$131)*1/ROW($A$99:$A$128),ROWS($A$132:$A141)),1/ROW($A$99:$A$128),0),COLUMNS($A$132:$A$132)),"")</f>
        <v/>
      </c>
      <c r="P141" s="77" t="str">
        <f t="array" ref="P141">IFERROR(INDEX($A$99:$B$128,MATCH(LARGE(($B$99:$B$128=P$131)*1/ROW($A$99:$A$128),ROWS($A$132:$A141)),1/ROW($A$99:$A$128),0),COLUMNS($A$132:$A$132)),"")</f>
        <v/>
      </c>
      <c r="Q141" s="77" t="str">
        <f t="array" ref="Q141">IFERROR(INDEX($A$99:$B$128,MATCH(LARGE(($B$99:$B$128=Q$131)*1/ROW($A$99:$A$128),ROWS($A$132:$A141)),1/ROW($A$99:$A$128),0),COLUMNS($A$132:$A$132)),"")</f>
        <v/>
      </c>
      <c r="R141" s="77" t="str">
        <f t="array" ref="R141">IFERROR(INDEX($A$99:$B$128,MATCH(LARGE(($B$99:$B$128=R$131)*1/ROW($A$99:$A$128),ROWS($A$132:$A141)),1/ROW($A$99:$A$128),0),COLUMNS($A$132:$A$132)),"")</f>
        <v/>
      </c>
      <c r="S141" s="77" t="str">
        <f t="array" ref="S141">IFERROR(INDEX($A$99:$B$128,MATCH(LARGE(($B$99:$B$128=S$131)*1/ROW($A$99:$A$128),ROWS($A$132:$A141)),1/ROW($A$99:$A$128),0),COLUMNS($A$132:$A$132)),"")</f>
        <v/>
      </c>
      <c r="T141" s="77" t="str">
        <f t="array" ref="T141">IFERROR(INDEX($A$99:$B$128,MATCH(LARGE(($B$99:$B$128=T$131)*1/ROW($A$99:$A$128),ROWS($A$132:$A141)),1/ROW($A$99:$A$128),0),COLUMNS($A$132:$A$132)),"")</f>
        <v/>
      </c>
      <c r="U141" s="77" t="str">
        <f t="array" ref="U141">IFERROR(INDEX($A$99:$B$128,MATCH(LARGE(($B$99:$B$128=U$131)*1/ROW($A$99:$A$128),ROWS($A$132:$A141)),1/ROW($A$99:$A$128),0),COLUMNS($A$132:$A$132)),"")</f>
        <v/>
      </c>
      <c r="V141" s="153" t="str">
        <f t="array" ref="V141">IFERROR(INDEX($A$99:$B$128,MATCH(LARGE(($B$99:$B$128=V$131)*1/ROW($A$99:$A$128),ROWS($A$132:$A141)),1/ROW($A$99:$A$128),0),COLUMNS($A$132:$A$132)),"")</f>
        <v/>
      </c>
      <c r="W141" s="77" t="str">
        <f t="array" ref="W141">IFERROR(INDEX($A$99:$B$128,MATCH(LARGE(($B$99:$B$128=W$131)*1/ROW($A$99:$A$128),ROWS($A$132:$A141)),1/ROW($A$99:$A$128),0),COLUMNS($A$132:$A$132)),"")</f>
        <v/>
      </c>
      <c r="X141" s="77" t="str">
        <f t="array" ref="X141">IFERROR(INDEX($A$99:$B$128,MATCH(LARGE(($B$99:$B$128=X$131)*1/ROW($A$99:$A$128),ROWS($A$132:$A141)),1/ROW($A$99:$A$128),0),COLUMNS($A$132:$A$132)),"")</f>
        <v/>
      </c>
      <c r="Y141" s="77" t="str">
        <f t="array" ref="Y141">IFERROR(INDEX($A$99:$B$128,MATCH(LARGE(($B$99:$B$128=Y$131)*1/ROW($A$99:$A$128),ROWS($A$132:$A141)),1/ROW($A$99:$A$128),0),COLUMNS($A$132:$A$132)),"")</f>
        <v/>
      </c>
      <c r="Z141" s="77" t="str">
        <f t="array" ref="Z141">IFERROR(INDEX($A$99:$B$128,MATCH(LARGE(($B$99:$B$128=Z$131)*1/ROW($A$99:$A$128),ROWS($A$132:$A141)),1/ROW($A$99:$A$128),0),COLUMNS($A$132:$A$132)),"")</f>
        <v/>
      </c>
      <c r="AA141" s="77" t="str">
        <f t="array" ref="AA141">IFERROR(INDEX($A$99:$B$128,MATCH(LARGE(($B$99:$B$128=AA$131)*1/ROW($A$99:$A$128),ROWS($A$132:$A141)),1/ROW($A$99:$A$128),0),COLUMNS($A$132:$A$132)),"")</f>
        <v/>
      </c>
      <c r="AB141" s="77" t="str">
        <f t="array" ref="AB141">IFERROR(INDEX($A$99:$B$128,MATCH(LARGE(($B$99:$B$128=AB$131)*1/ROW($A$99:$A$128),ROWS($A$132:$A141)),1/ROW($A$99:$A$128),0),COLUMNS($A$132:$A$132)),"")</f>
        <v/>
      </c>
      <c r="AC141" s="77" t="str">
        <f t="array" ref="AC141">IFERROR(INDEX($A$99:$B$128,MATCH(LARGE(($B$99:$B$128=AC$131)*1/ROW($A$99:$A$128),ROWS($A$132:$A141)),1/ROW($A$99:$A$128),0),COLUMNS($A$132:$A$132)),"")</f>
        <v/>
      </c>
      <c r="AD141" s="77" t="str">
        <f t="array" ref="AD141">IFERROR(INDEX($A$99:$B$128,MATCH(LARGE(($B$99:$B$128=AD$131)*1/ROW($A$99:$A$128),ROWS($A$132:$A141)),1/ROW($A$99:$A$128),0),COLUMNS($A$132:$A$132)),"")</f>
        <v/>
      </c>
      <c r="AE141" s="77" t="str">
        <f t="array" ref="AE141">IFERROR(INDEX($A$99:$B$128,MATCH(LARGE(($B$99:$B$128=AE$131)*1/ROW($A$99:$A$128),ROWS($A$132:$A141)),1/ROW($A$99:$A$128),0),COLUMNS($A$132:$A$132)),"")</f>
        <v/>
      </c>
      <c r="AF141" s="77" t="str">
        <f t="array" ref="AF141">IFERROR(INDEX($A$99:$B$128,MATCH(LARGE(($B$99:$B$128=AF$131)*1/ROW($A$99:$A$128),ROWS($A$132:$A141)),1/ROW($A$99:$A$128),0),COLUMNS($A$132:$A$132)),"")</f>
        <v/>
      </c>
      <c r="AG141" s="152" t="str">
        <f t="array" ref="AG141">IFERROR(INDEX($A$99:$B$128,MATCH(LARGE(($B$99:$B$128=AG$131)*1/ROW($A$99:$A$128),ROWS($A$132:$A141)),1/ROW($A$99:$A$128),0),COLUMNS($A$132:$A$132)),"")</f>
        <v/>
      </c>
      <c r="AH141" s="77" t="str">
        <f t="array" ref="AH141">IFERROR(INDEX($A$99:$F$128,MATCH(LARGE(($D$99:$D$128=AH$131)*1/ROW($A$99:$A$128),ROWS($A$132:$A141)),1/ROW($A$99:$A$128),0),COLUMNS($A$132:$A$132)),"")</f>
        <v/>
      </c>
      <c r="AI141" s="77" t="str">
        <f t="array" ref="AI141">IFERROR(INDEX($A$99:$F$128,MATCH(LARGE(($D$99:$D$128=AI$131)*1/ROW($A$99:$A$128),ROWS($A$132:$A141)),1/ROW($A$99:$A$128),0),COLUMNS($A$132:$A$132)),"")</f>
        <v/>
      </c>
      <c r="AJ141" s="77" t="str">
        <f t="array" ref="AJ141">IFERROR(INDEX($A$99:$F$128,MATCH(LARGE(($D$99:$D$128=AJ$131)*1/ROW($A$99:$A$128),ROWS($A$132:$A141)),1/ROW($A$99:$A$128),0),COLUMNS($A$132:$A$132)),"")</f>
        <v/>
      </c>
      <c r="AK141" s="77" t="str">
        <f t="array" ref="AK141">IFERROR(INDEX($A$99:$F$128,MATCH(LARGE(($E$99:$E$128=AK$131)*1/ROW($A$99:$A$128),ROWS($A$132:$A141)),1/ROW($A$99:$A$128),0),COLUMNS($A$132:$A$132)),"")</f>
        <v/>
      </c>
      <c r="AL141" s="77" t="str">
        <f t="array" ref="AL141">IFERROR(INDEX($A$99:$F$128,MATCH(LARGE(($E$99:$E$128=AL$131)*1/ROW($A$99:$A$128),ROWS($A$132:$A141)),1/ROW($A$99:$A$128),0),COLUMNS($A$132:$A$132)),"")</f>
        <v/>
      </c>
      <c r="AM141" s="77" t="str">
        <f t="array" ref="AM141">IFERROR(INDEX($A$99:$F$128,MATCH(LARGE(($E$99:$E$128=AM$131)*1/ROW($A$99:$A$128),ROWS($A$132:$A141)),1/ROW($A$99:$A$128),0),COLUMNS($A$132:$A$132)),"")</f>
        <v/>
      </c>
      <c r="AN141" s="513" t="str">
        <f t="array" ref="AN141">IFERROR(INDEX($A$99:$F$128,MATCH(LARGE(($F$99:$F$128=AN$131)*1/ROW($A$99:$A$128),ROWS($A$132:$A141)),1/ROW($A$99:$A$128),0),COLUMNS($A$132:$A$132)),"")</f>
        <v/>
      </c>
      <c r="AO141" s="513" t="str">
        <f t="array" ref="AO141">IFERROR(INDEX($A$99:$F$128,MATCH(LARGE(($F$99:$F$128=AO$131)*1/ROW($A$99:$A$128),ROWS($A$132:$A141)),1/ROW($A$99:$A$128),0),COLUMNS($A$132:$A$132)),"")</f>
        <v/>
      </c>
      <c r="AP141" s="513" t="str">
        <f t="array" ref="AP141">IFERROR(INDEX($A$99:$F$128,MATCH(LARGE(($F$99:$F$128=AP$131)*1/ROW($A$99:$A$128),ROWS($A$132:$A141)),1/ROW($A$99:$A$128),0),COLUMNS($A$132:$A$132)),"")</f>
        <v/>
      </c>
      <c r="AQ141" s="513" t="str">
        <f t="array" ref="AQ141">IFERROR(INDEX($A$99:$F$128,MATCH(LARGE(($F$99:$F$128=AQ$131)*1/ROW($A$99:$A$128),ROWS($A$132:$A141)),1/ROW($A$99:$A$128),0),COLUMNS($A$132:$A$132)),"")</f>
        <v/>
      </c>
      <c r="AR141" s="513" t="str">
        <f t="array" ref="AR141">IFERROR(INDEX($A$99:$B$128,MATCH(LARGE(($B$99:$B$128=AR$131)*1/ROW($A$99:$A$128),ROWS($A$132:$A141)),1/ROW($A$99:$A$128),0),COLUMNS($A$132:$A$132)),"")</f>
        <v/>
      </c>
      <c r="AS141" s="513" t="str">
        <f t="shared" si="7"/>
        <v/>
      </c>
      <c r="AT141" s="513" t="str">
        <f t="shared" si="9"/>
        <v/>
      </c>
      <c r="AU141" s="513" t="str">
        <f t="shared" si="8"/>
        <v/>
      </c>
      <c r="BK141" s="76"/>
      <c r="BM141" s="165"/>
    </row>
    <row r="142" spans="1:111" hidden="1">
      <c r="A142" s="77" t="str">
        <f t="array" ref="A142">IFERROR(INDEX($A$99:$B$128,MATCH(LARGE(($B$99:$B$128=A$131)*1/ROW($A$99:$A$128),ROWS($A$132:$A142)),1/ROW($A$99:$A$128),0),COLUMNS($A$132:$A$132)),"")</f>
        <v/>
      </c>
      <c r="B142" s="77" t="str">
        <f t="array" ref="B142">IFERROR(INDEX($A$99:$B$128,MATCH(LARGE(($B$99:$B$128=B$131)*1/ROW($A$99:$A$128),ROWS($A$132:$A142)),1/ROW($A$99:$A$128),0),COLUMNS($A$132:$A$132)),"")</f>
        <v/>
      </c>
      <c r="C142" s="151" t="str">
        <f t="array" ref="C142">IFERROR(INDEX($A$99:$B$128,MATCH(LARGE(($B$99:$B$128=C$131)*1/ROW($A$99:$A$128),ROWS($A$132:$A142)),1/ROW($A$99:$A$128),0),COLUMNS($A$132:$A$132)),"")</f>
        <v/>
      </c>
      <c r="D142" s="77" t="str">
        <f t="array" ref="D142">IFERROR(INDEX($A$99:$B$128,MATCH(LARGE(($B$99:$B$128=D$131)*1/ROW($A$99:$A$128),ROWS($A$132:$A142)),1/ROW($A$99:$A$128),0),COLUMNS($A$132:$A$132)),"")</f>
        <v/>
      </c>
      <c r="E142" s="77" t="str">
        <f t="array" ref="E142">IFERROR(INDEX($A$99:$B$128,MATCH(LARGE(($B$99:$B$128=E$131)*1/ROW($A$99:$A$128),ROWS($A$132:$A142)),1/ROW($A$99:$A$128),0),COLUMNS($A$132:$A$132)),"")</f>
        <v/>
      </c>
      <c r="F142" s="77" t="str">
        <f t="array" ref="F142">IFERROR(INDEX($A$99:$B$128,MATCH(LARGE(($B$99:$B$128=F$131)*1/ROW($A$99:$A$128),ROWS($A$132:$A142)),1/ROW($A$99:$A$128),0),COLUMNS($A$132:$A$132)),"")</f>
        <v/>
      </c>
      <c r="G142" s="77" t="str">
        <f t="array" ref="G142">IFERROR(INDEX($A$99:$B$128,MATCH(LARGE(($B$99:$B$128=G$131)*1/ROW($A$99:$A$128),ROWS($A$132:$A142)),1/ROW($A$99:$A$128),0),COLUMNS($A$132:$A$132)),"")</f>
        <v/>
      </c>
      <c r="H142" s="77" t="str">
        <f t="array" ref="H142">IFERROR(INDEX($A$99:$B$128,MATCH(LARGE(($B$99:$B$128=H$131)*1/ROW($A$99:$A$128),ROWS($A$132:$A142)),1/ROW($A$99:$A$128),0),COLUMNS($A$132:$A$132)),"")</f>
        <v/>
      </c>
      <c r="I142" s="77" t="str">
        <f t="array" ref="I142">IFERROR(INDEX($A$99:$B$128,MATCH(LARGE(($B$99:$B$128=I$131)*1/ROW($A$99:$A$128),ROWS($A$132:$A142)),1/ROW($A$99:$A$128),0),COLUMNS($A$132:$A$132)),"")</f>
        <v/>
      </c>
      <c r="J142" s="77" t="str">
        <f t="array" ref="J142">IFERROR(INDEX($A$99:$B$128,MATCH(LARGE(($B$99:$B$128=J$131)*1/ROW($A$99:$A$128),ROWS($A$132:$A142)),1/ROW($A$99:$A$128),0),COLUMNS($A$132:$A$132)),"")</f>
        <v/>
      </c>
      <c r="K142" s="77" t="str">
        <f t="array" ref="K142">IFERROR(INDEX($A$99:$B$128,MATCH(LARGE(($B$99:$B$128=K$131)*1/ROW($A$99:$A$128),ROWS($A$132:$A142)),1/ROW($A$99:$A$128),0),COLUMNS($A$132:$A$132)),"")</f>
        <v/>
      </c>
      <c r="L142" s="77" t="str">
        <f t="array" ref="L142">IFERROR(INDEX($A$99:$B$128,MATCH(LARGE(($B$99:$B$128=L$131)*1/ROW($A$99:$A$128),ROWS($A$132:$A142)),1/ROW($A$99:$A$128),0),COLUMNS($A$132:$A$132)),"")</f>
        <v/>
      </c>
      <c r="M142" s="77" t="str">
        <f t="array" ref="M142">IFERROR(INDEX($A$99:$B$128,MATCH(LARGE(($B$99:$B$128=M$131)*1/ROW($A$99:$A$128),ROWS($A$132:$A142)),1/ROW($A$99:$A$128),0),COLUMNS($A$132:$A$132)),"")</f>
        <v/>
      </c>
      <c r="N142" s="77" t="str">
        <f t="array" ref="N142">IFERROR(INDEX($A$99:$B$128,MATCH(LARGE(($B$99:$B$128=N$131)*1/ROW($A$99:$A$128),ROWS($A$132:$A142)),1/ROW($A$99:$A$128),0),COLUMNS($A$132:$A$132)),"")</f>
        <v/>
      </c>
      <c r="O142" s="77" t="str">
        <f t="array" ref="O142">IFERROR(INDEX($A$99:$B$128,MATCH(LARGE(($B$99:$B$128=O$131)*1/ROW($A$99:$A$128),ROWS($A$132:$A142)),1/ROW($A$99:$A$128),0),COLUMNS($A$132:$A$132)),"")</f>
        <v/>
      </c>
      <c r="P142" s="77" t="str">
        <f t="array" ref="P142">IFERROR(INDEX($A$99:$B$128,MATCH(LARGE(($B$99:$B$128=P$131)*1/ROW($A$99:$A$128),ROWS($A$132:$A142)),1/ROW($A$99:$A$128),0),COLUMNS($A$132:$A$132)),"")</f>
        <v/>
      </c>
      <c r="Q142" s="77" t="str">
        <f t="array" ref="Q142">IFERROR(INDEX($A$99:$B$128,MATCH(LARGE(($B$99:$B$128=Q$131)*1/ROW($A$99:$A$128),ROWS($A$132:$A142)),1/ROW($A$99:$A$128),0),COLUMNS($A$132:$A$132)),"")</f>
        <v/>
      </c>
      <c r="R142" s="77" t="str">
        <f t="array" ref="R142">IFERROR(INDEX($A$99:$B$128,MATCH(LARGE(($B$99:$B$128=R$131)*1/ROW($A$99:$A$128),ROWS($A$132:$A142)),1/ROW($A$99:$A$128),0),COLUMNS($A$132:$A$132)),"")</f>
        <v/>
      </c>
      <c r="S142" s="77" t="str">
        <f t="array" ref="S142">IFERROR(INDEX($A$99:$B$128,MATCH(LARGE(($B$99:$B$128=S$131)*1/ROW($A$99:$A$128),ROWS($A$132:$A142)),1/ROW($A$99:$A$128),0),COLUMNS($A$132:$A$132)),"")</f>
        <v/>
      </c>
      <c r="T142" s="77" t="str">
        <f t="array" ref="T142">IFERROR(INDEX($A$99:$B$128,MATCH(LARGE(($B$99:$B$128=T$131)*1/ROW($A$99:$A$128),ROWS($A$132:$A142)),1/ROW($A$99:$A$128),0),COLUMNS($A$132:$A$132)),"")</f>
        <v/>
      </c>
      <c r="U142" s="77" t="str">
        <f t="array" ref="U142">IFERROR(INDEX($A$99:$B$128,MATCH(LARGE(($B$99:$B$128=U$131)*1/ROW($A$99:$A$128),ROWS($A$132:$A142)),1/ROW($A$99:$A$128),0),COLUMNS($A$132:$A$132)),"")</f>
        <v/>
      </c>
      <c r="V142" s="153" t="str">
        <f t="array" ref="V142">IFERROR(INDEX($A$99:$B$128,MATCH(LARGE(($B$99:$B$128=V$131)*1/ROW($A$99:$A$128),ROWS($A$132:$A142)),1/ROW($A$99:$A$128),0),COLUMNS($A$132:$A$132)),"")</f>
        <v/>
      </c>
      <c r="W142" s="77" t="str">
        <f t="array" ref="W142">IFERROR(INDEX($A$99:$B$128,MATCH(LARGE(($B$99:$B$128=W$131)*1/ROW($A$99:$A$128),ROWS($A$132:$A142)),1/ROW($A$99:$A$128),0),COLUMNS($A$132:$A$132)),"")</f>
        <v/>
      </c>
      <c r="X142" s="77" t="str">
        <f t="array" ref="X142">IFERROR(INDEX($A$99:$B$128,MATCH(LARGE(($B$99:$B$128=X$131)*1/ROW($A$99:$A$128),ROWS($A$132:$A142)),1/ROW($A$99:$A$128),0),COLUMNS($A$132:$A$132)),"")</f>
        <v/>
      </c>
      <c r="Y142" s="77" t="str">
        <f t="array" ref="Y142">IFERROR(INDEX($A$99:$B$128,MATCH(LARGE(($B$99:$B$128=Y$131)*1/ROW($A$99:$A$128),ROWS($A$132:$A142)),1/ROW($A$99:$A$128),0),COLUMNS($A$132:$A$132)),"")</f>
        <v/>
      </c>
      <c r="Z142" s="77" t="str">
        <f t="array" ref="Z142">IFERROR(INDEX($A$99:$B$128,MATCH(LARGE(($B$99:$B$128=Z$131)*1/ROW($A$99:$A$128),ROWS($A$132:$A142)),1/ROW($A$99:$A$128),0),COLUMNS($A$132:$A$132)),"")</f>
        <v/>
      </c>
      <c r="AA142" s="77" t="str">
        <f t="array" ref="AA142">IFERROR(INDEX($A$99:$B$128,MATCH(LARGE(($B$99:$B$128=AA$131)*1/ROW($A$99:$A$128),ROWS($A$132:$A142)),1/ROW($A$99:$A$128),0),COLUMNS($A$132:$A$132)),"")</f>
        <v/>
      </c>
      <c r="AB142" s="77" t="str">
        <f t="array" ref="AB142">IFERROR(INDEX($A$99:$B$128,MATCH(LARGE(($B$99:$B$128=AB$131)*1/ROW($A$99:$A$128),ROWS($A$132:$A142)),1/ROW($A$99:$A$128),0),COLUMNS($A$132:$A$132)),"")</f>
        <v/>
      </c>
      <c r="AC142" s="77" t="str">
        <f t="array" ref="AC142">IFERROR(INDEX($A$99:$B$128,MATCH(LARGE(($B$99:$B$128=AC$131)*1/ROW($A$99:$A$128),ROWS($A$132:$A142)),1/ROW($A$99:$A$128),0),COLUMNS($A$132:$A$132)),"")</f>
        <v/>
      </c>
      <c r="AD142" s="77" t="str">
        <f t="array" ref="AD142">IFERROR(INDEX($A$99:$B$128,MATCH(LARGE(($B$99:$B$128=AD$131)*1/ROW($A$99:$A$128),ROWS($A$132:$A142)),1/ROW($A$99:$A$128),0),COLUMNS($A$132:$A$132)),"")</f>
        <v/>
      </c>
      <c r="AE142" s="77" t="str">
        <f t="array" ref="AE142">IFERROR(INDEX($A$99:$B$128,MATCH(LARGE(($B$99:$B$128=AE$131)*1/ROW($A$99:$A$128),ROWS($A$132:$A142)),1/ROW($A$99:$A$128),0),COLUMNS($A$132:$A$132)),"")</f>
        <v/>
      </c>
      <c r="AF142" s="77" t="str">
        <f t="array" ref="AF142">IFERROR(INDEX($A$99:$B$128,MATCH(LARGE(($B$99:$B$128=AF$131)*1/ROW($A$99:$A$128),ROWS($A$132:$A142)),1/ROW($A$99:$A$128),0),COLUMNS($A$132:$A$132)),"")</f>
        <v/>
      </c>
      <c r="AG142" s="152" t="str">
        <f t="array" ref="AG142">IFERROR(INDEX($A$99:$B$128,MATCH(LARGE(($B$99:$B$128=AG$131)*1/ROW($A$99:$A$128),ROWS($A$132:$A142)),1/ROW($A$99:$A$128),0),COLUMNS($A$132:$A$132)),"")</f>
        <v/>
      </c>
      <c r="AH142" s="77" t="str">
        <f t="array" ref="AH142">IFERROR(INDEX($A$99:$F$128,MATCH(LARGE(($D$99:$D$128=AH$131)*1/ROW($A$99:$A$128),ROWS($A$132:$A142)),1/ROW($A$99:$A$128),0),COLUMNS($A$132:$A$132)),"")</f>
        <v/>
      </c>
      <c r="AI142" s="77" t="str">
        <f t="array" ref="AI142">IFERROR(INDEX($A$99:$F$128,MATCH(LARGE(($D$99:$D$128=AI$131)*1/ROW($A$99:$A$128),ROWS($A$132:$A142)),1/ROW($A$99:$A$128),0),COLUMNS($A$132:$A$132)),"")</f>
        <v/>
      </c>
      <c r="AJ142" s="77" t="str">
        <f t="array" ref="AJ142">IFERROR(INDEX($A$99:$F$128,MATCH(LARGE(($D$99:$D$128=AJ$131)*1/ROW($A$99:$A$128),ROWS($A$132:$A142)),1/ROW($A$99:$A$128),0),COLUMNS($A$132:$A$132)),"")</f>
        <v/>
      </c>
      <c r="AK142" s="77" t="str">
        <f t="array" ref="AK142">IFERROR(INDEX($A$99:$F$128,MATCH(LARGE(($E$99:$E$128=AK$131)*1/ROW($A$99:$A$128),ROWS($A$132:$A142)),1/ROW($A$99:$A$128),0),COLUMNS($A$132:$A$132)),"")</f>
        <v/>
      </c>
      <c r="AL142" s="77" t="str">
        <f t="array" ref="AL142">IFERROR(INDEX($A$99:$F$128,MATCH(LARGE(($E$99:$E$128=AL$131)*1/ROW($A$99:$A$128),ROWS($A$132:$A142)),1/ROW($A$99:$A$128),0),COLUMNS($A$132:$A$132)),"")</f>
        <v/>
      </c>
      <c r="AM142" s="77" t="str">
        <f t="array" ref="AM142">IFERROR(INDEX($A$99:$F$128,MATCH(LARGE(($E$99:$E$128=AM$131)*1/ROW($A$99:$A$128),ROWS($A$132:$A142)),1/ROW($A$99:$A$128),0),COLUMNS($A$132:$A$132)),"")</f>
        <v/>
      </c>
      <c r="AN142" s="513" t="str">
        <f t="array" ref="AN142">IFERROR(INDEX($A$99:$F$128,MATCH(LARGE(($F$99:$F$128=AN$131)*1/ROW($A$99:$A$128),ROWS($A$132:$A142)),1/ROW($A$99:$A$128),0),COLUMNS($A$132:$A$132)),"")</f>
        <v/>
      </c>
      <c r="AO142" s="513" t="str">
        <f t="array" ref="AO142">IFERROR(INDEX($A$99:$F$128,MATCH(LARGE(($F$99:$F$128=AO$131)*1/ROW($A$99:$A$128),ROWS($A$132:$A142)),1/ROW($A$99:$A$128),0),COLUMNS($A$132:$A$132)),"")</f>
        <v/>
      </c>
      <c r="AP142" s="513" t="str">
        <f t="array" ref="AP142">IFERROR(INDEX($A$99:$F$128,MATCH(LARGE(($F$99:$F$128=AP$131)*1/ROW($A$99:$A$128),ROWS($A$132:$A142)),1/ROW($A$99:$A$128),0),COLUMNS($A$132:$A$132)),"")</f>
        <v/>
      </c>
      <c r="AQ142" s="513" t="str">
        <f t="array" ref="AQ142">IFERROR(INDEX($A$99:$F$128,MATCH(LARGE(($F$99:$F$128=AQ$131)*1/ROW($A$99:$A$128),ROWS($A$132:$A142)),1/ROW($A$99:$A$128),0),COLUMNS($A$132:$A$132)),"")</f>
        <v/>
      </c>
      <c r="AR142" s="513" t="str">
        <f t="array" ref="AR142">IFERROR(INDEX($A$99:$B$128,MATCH(LARGE(($B$99:$B$128=AR$131)*1/ROW($A$99:$A$128),ROWS($A$132:$A142)),1/ROW($A$99:$A$128),0),COLUMNS($A$132:$A$132)),"")</f>
        <v/>
      </c>
      <c r="AS142" s="513" t="str">
        <f t="shared" si="7"/>
        <v/>
      </c>
      <c r="AT142" s="513" t="str">
        <f t="shared" si="9"/>
        <v/>
      </c>
      <c r="AU142" s="513" t="str">
        <f t="shared" si="8"/>
        <v/>
      </c>
      <c r="BK142" s="76"/>
      <c r="BM142" s="165"/>
    </row>
    <row r="143" spans="1:111" hidden="1">
      <c r="A143" s="77" t="str">
        <f t="array" ref="A143">IFERROR(INDEX($A$99:$B$128,MATCH(LARGE(($B$99:$B$128=A$131)*1/ROW($A$99:$A$128),ROWS($A$132:$A143)),1/ROW($A$99:$A$128),0),COLUMNS($A$132:$A$132)),"")</f>
        <v/>
      </c>
      <c r="B143" s="77" t="str">
        <f t="array" ref="B143">IFERROR(INDEX($A$99:$B$128,MATCH(LARGE(($B$99:$B$128=B$131)*1/ROW($A$99:$A$128),ROWS($A$132:$A143)),1/ROW($A$99:$A$128),0),COLUMNS($A$132:$A$132)),"")</f>
        <v/>
      </c>
      <c r="C143" s="151" t="str">
        <f t="array" ref="C143">IFERROR(INDEX($A$99:$B$128,MATCH(LARGE(($B$99:$B$128=C$131)*1/ROW($A$99:$A$128),ROWS($A$132:$A143)),1/ROW($A$99:$A$128),0),COLUMNS($A$132:$A$132)),"")</f>
        <v/>
      </c>
      <c r="D143" s="77" t="str">
        <f t="array" ref="D143">IFERROR(INDEX($A$99:$B$128,MATCH(LARGE(($B$99:$B$128=D$131)*1/ROW($A$99:$A$128),ROWS($A$132:$A143)),1/ROW($A$99:$A$128),0),COLUMNS($A$132:$A$132)),"")</f>
        <v/>
      </c>
      <c r="E143" s="77" t="str">
        <f t="array" ref="E143">IFERROR(INDEX($A$99:$B$128,MATCH(LARGE(($B$99:$B$128=E$131)*1/ROW($A$99:$A$128),ROWS($A$132:$A143)),1/ROW($A$99:$A$128),0),COLUMNS($A$132:$A$132)),"")</f>
        <v/>
      </c>
      <c r="F143" s="77" t="str">
        <f t="array" ref="F143">IFERROR(INDEX($A$99:$B$128,MATCH(LARGE(($B$99:$B$128=F$131)*1/ROW($A$99:$A$128),ROWS($A$132:$A143)),1/ROW($A$99:$A$128),0),COLUMNS($A$132:$A$132)),"")</f>
        <v/>
      </c>
      <c r="G143" s="77" t="str">
        <f t="array" ref="G143">IFERROR(INDEX($A$99:$B$128,MATCH(LARGE(($B$99:$B$128=G$131)*1/ROW($A$99:$A$128),ROWS($A$132:$A143)),1/ROW($A$99:$A$128),0),COLUMNS($A$132:$A$132)),"")</f>
        <v/>
      </c>
      <c r="H143" s="77" t="str">
        <f t="array" ref="H143">IFERROR(INDEX($A$99:$B$128,MATCH(LARGE(($B$99:$B$128=H$131)*1/ROW($A$99:$A$128),ROWS($A$132:$A143)),1/ROW($A$99:$A$128),0),COLUMNS($A$132:$A$132)),"")</f>
        <v/>
      </c>
      <c r="I143" s="77" t="str">
        <f t="array" ref="I143">IFERROR(INDEX($A$99:$B$128,MATCH(LARGE(($B$99:$B$128=I$131)*1/ROW($A$99:$A$128),ROWS($A$132:$A143)),1/ROW($A$99:$A$128),0),COLUMNS($A$132:$A$132)),"")</f>
        <v/>
      </c>
      <c r="J143" s="77" t="str">
        <f t="array" ref="J143">IFERROR(INDEX($A$99:$B$128,MATCH(LARGE(($B$99:$B$128=J$131)*1/ROW($A$99:$A$128),ROWS($A$132:$A143)),1/ROW($A$99:$A$128),0),COLUMNS($A$132:$A$132)),"")</f>
        <v/>
      </c>
      <c r="K143" s="77" t="str">
        <f t="array" ref="K143">IFERROR(INDEX($A$99:$B$128,MATCH(LARGE(($B$99:$B$128=K$131)*1/ROW($A$99:$A$128),ROWS($A$132:$A143)),1/ROW($A$99:$A$128),0),COLUMNS($A$132:$A$132)),"")</f>
        <v/>
      </c>
      <c r="L143" s="77" t="str">
        <f t="array" ref="L143">IFERROR(INDEX($A$99:$B$128,MATCH(LARGE(($B$99:$B$128=L$131)*1/ROW($A$99:$A$128),ROWS($A$132:$A143)),1/ROW($A$99:$A$128),0),COLUMNS($A$132:$A$132)),"")</f>
        <v/>
      </c>
      <c r="M143" s="77" t="str">
        <f t="array" ref="M143">IFERROR(INDEX($A$99:$B$128,MATCH(LARGE(($B$99:$B$128=M$131)*1/ROW($A$99:$A$128),ROWS($A$132:$A143)),1/ROW($A$99:$A$128),0),COLUMNS($A$132:$A$132)),"")</f>
        <v/>
      </c>
      <c r="N143" s="77" t="str">
        <f t="array" ref="N143">IFERROR(INDEX($A$99:$B$128,MATCH(LARGE(($B$99:$B$128=N$131)*1/ROW($A$99:$A$128),ROWS($A$132:$A143)),1/ROW($A$99:$A$128),0),COLUMNS($A$132:$A$132)),"")</f>
        <v/>
      </c>
      <c r="O143" s="77" t="str">
        <f t="array" ref="O143">IFERROR(INDEX($A$99:$B$128,MATCH(LARGE(($B$99:$B$128=O$131)*1/ROW($A$99:$A$128),ROWS($A$132:$A143)),1/ROW($A$99:$A$128),0),COLUMNS($A$132:$A$132)),"")</f>
        <v/>
      </c>
      <c r="P143" s="77" t="str">
        <f t="array" ref="P143">IFERROR(INDEX($A$99:$B$128,MATCH(LARGE(($B$99:$B$128=P$131)*1/ROW($A$99:$A$128),ROWS($A$132:$A143)),1/ROW($A$99:$A$128),0),COLUMNS($A$132:$A$132)),"")</f>
        <v/>
      </c>
      <c r="Q143" s="77" t="str">
        <f t="array" ref="Q143">IFERROR(INDEX($A$99:$B$128,MATCH(LARGE(($B$99:$B$128=Q$131)*1/ROW($A$99:$A$128),ROWS($A$132:$A143)),1/ROW($A$99:$A$128),0),COLUMNS($A$132:$A$132)),"")</f>
        <v/>
      </c>
      <c r="R143" s="77" t="str">
        <f t="array" ref="R143">IFERROR(INDEX($A$99:$B$128,MATCH(LARGE(($B$99:$B$128=R$131)*1/ROW($A$99:$A$128),ROWS($A$132:$A143)),1/ROW($A$99:$A$128),0),COLUMNS($A$132:$A$132)),"")</f>
        <v/>
      </c>
      <c r="S143" s="77" t="str">
        <f t="array" ref="S143">IFERROR(INDEX($A$99:$B$128,MATCH(LARGE(($B$99:$B$128=S$131)*1/ROW($A$99:$A$128),ROWS($A$132:$A143)),1/ROW($A$99:$A$128),0),COLUMNS($A$132:$A$132)),"")</f>
        <v/>
      </c>
      <c r="T143" s="77" t="str">
        <f t="array" ref="T143">IFERROR(INDEX($A$99:$B$128,MATCH(LARGE(($B$99:$B$128=T$131)*1/ROW($A$99:$A$128),ROWS($A$132:$A143)),1/ROW($A$99:$A$128),0),COLUMNS($A$132:$A$132)),"")</f>
        <v/>
      </c>
      <c r="U143" s="77" t="str">
        <f t="array" ref="U143">IFERROR(INDEX($A$99:$B$128,MATCH(LARGE(($B$99:$B$128=U$131)*1/ROW($A$99:$A$128),ROWS($A$132:$A143)),1/ROW($A$99:$A$128),0),COLUMNS($A$132:$A$132)),"")</f>
        <v/>
      </c>
      <c r="V143" s="153" t="str">
        <f t="array" ref="V143">IFERROR(INDEX($A$99:$B$128,MATCH(LARGE(($B$99:$B$128=V$131)*1/ROW($A$99:$A$128),ROWS($A$132:$A143)),1/ROW($A$99:$A$128),0),COLUMNS($A$132:$A$132)),"")</f>
        <v/>
      </c>
      <c r="W143" s="77" t="str">
        <f t="array" ref="W143">IFERROR(INDEX($A$99:$B$128,MATCH(LARGE(($B$99:$B$128=W$131)*1/ROW($A$99:$A$128),ROWS($A$132:$A143)),1/ROW($A$99:$A$128),0),COLUMNS($A$132:$A$132)),"")</f>
        <v/>
      </c>
      <c r="X143" s="77" t="str">
        <f t="array" ref="X143">IFERROR(INDEX($A$99:$B$128,MATCH(LARGE(($B$99:$B$128=X$131)*1/ROW($A$99:$A$128),ROWS($A$132:$A143)),1/ROW($A$99:$A$128),0),COLUMNS($A$132:$A$132)),"")</f>
        <v/>
      </c>
      <c r="Y143" s="77" t="str">
        <f t="array" ref="Y143">IFERROR(INDEX($A$99:$B$128,MATCH(LARGE(($B$99:$B$128=Y$131)*1/ROW($A$99:$A$128),ROWS($A$132:$A143)),1/ROW($A$99:$A$128),0),COLUMNS($A$132:$A$132)),"")</f>
        <v/>
      </c>
      <c r="Z143" s="77" t="str">
        <f t="array" ref="Z143">IFERROR(INDEX($A$99:$B$128,MATCH(LARGE(($B$99:$B$128=Z$131)*1/ROW($A$99:$A$128),ROWS($A$132:$A143)),1/ROW($A$99:$A$128),0),COLUMNS($A$132:$A$132)),"")</f>
        <v/>
      </c>
      <c r="AA143" s="77" t="str">
        <f t="array" ref="AA143">IFERROR(INDEX($A$99:$B$128,MATCH(LARGE(($B$99:$B$128=AA$131)*1/ROW($A$99:$A$128),ROWS($A$132:$A143)),1/ROW($A$99:$A$128),0),COLUMNS($A$132:$A$132)),"")</f>
        <v/>
      </c>
      <c r="AB143" s="77" t="str">
        <f t="array" ref="AB143">IFERROR(INDEX($A$99:$B$128,MATCH(LARGE(($B$99:$B$128=AB$131)*1/ROW($A$99:$A$128),ROWS($A$132:$A143)),1/ROW($A$99:$A$128),0),COLUMNS($A$132:$A$132)),"")</f>
        <v/>
      </c>
      <c r="AC143" s="77" t="str">
        <f t="array" ref="AC143">IFERROR(INDEX($A$99:$B$128,MATCH(LARGE(($B$99:$B$128=AC$131)*1/ROW($A$99:$A$128),ROWS($A$132:$A143)),1/ROW($A$99:$A$128),0),COLUMNS($A$132:$A$132)),"")</f>
        <v/>
      </c>
      <c r="AD143" s="77" t="str">
        <f t="array" ref="AD143">IFERROR(INDEX($A$99:$B$128,MATCH(LARGE(($B$99:$B$128=AD$131)*1/ROW($A$99:$A$128),ROWS($A$132:$A143)),1/ROW($A$99:$A$128),0),COLUMNS($A$132:$A$132)),"")</f>
        <v/>
      </c>
      <c r="AE143" s="77" t="str">
        <f t="array" ref="AE143">IFERROR(INDEX($A$99:$B$128,MATCH(LARGE(($B$99:$B$128=AE$131)*1/ROW($A$99:$A$128),ROWS($A$132:$A143)),1/ROW($A$99:$A$128),0),COLUMNS($A$132:$A$132)),"")</f>
        <v/>
      </c>
      <c r="AF143" s="77" t="str">
        <f t="array" ref="AF143">IFERROR(INDEX($A$99:$B$128,MATCH(LARGE(($B$99:$B$128=AF$131)*1/ROW($A$99:$A$128),ROWS($A$132:$A143)),1/ROW($A$99:$A$128),0),COLUMNS($A$132:$A$132)),"")</f>
        <v/>
      </c>
      <c r="AG143" s="152" t="str">
        <f t="array" ref="AG143">IFERROR(INDEX($A$99:$B$128,MATCH(LARGE(($B$99:$B$128=AG$131)*1/ROW($A$99:$A$128),ROWS($A$132:$A143)),1/ROW($A$99:$A$128),0),COLUMNS($A$132:$A$132)),"")</f>
        <v/>
      </c>
      <c r="AH143" s="77" t="str">
        <f t="array" ref="AH143">IFERROR(INDEX($A$99:$F$128,MATCH(LARGE(($D$99:$D$128=AH$131)*1/ROW($A$99:$A$128),ROWS($A$132:$A143)),1/ROW($A$99:$A$128),0),COLUMNS($A$132:$A$132)),"")</f>
        <v/>
      </c>
      <c r="AI143" s="77" t="str">
        <f t="array" ref="AI143">IFERROR(INDEX($A$99:$F$128,MATCH(LARGE(($D$99:$D$128=AI$131)*1/ROW($A$99:$A$128),ROWS($A$132:$A143)),1/ROW($A$99:$A$128),0),COLUMNS($A$132:$A$132)),"")</f>
        <v/>
      </c>
      <c r="AJ143" s="77" t="str">
        <f t="array" ref="AJ143">IFERROR(INDEX($A$99:$F$128,MATCH(LARGE(($D$99:$D$128=AJ$131)*1/ROW($A$99:$A$128),ROWS($A$132:$A143)),1/ROW($A$99:$A$128),0),COLUMNS($A$132:$A$132)),"")</f>
        <v/>
      </c>
      <c r="AK143" s="77" t="str">
        <f t="array" ref="AK143">IFERROR(INDEX($A$99:$F$128,MATCH(LARGE(($E$99:$E$128=AK$131)*1/ROW($A$99:$A$128),ROWS($A$132:$A143)),1/ROW($A$99:$A$128),0),COLUMNS($A$132:$A$132)),"")</f>
        <v/>
      </c>
      <c r="AL143" s="77" t="str">
        <f t="array" ref="AL143">IFERROR(INDEX($A$99:$F$128,MATCH(LARGE(($E$99:$E$128=AL$131)*1/ROW($A$99:$A$128),ROWS($A$132:$A143)),1/ROW($A$99:$A$128),0),COLUMNS($A$132:$A$132)),"")</f>
        <v/>
      </c>
      <c r="AM143" s="77" t="str">
        <f t="array" ref="AM143">IFERROR(INDEX($A$99:$F$128,MATCH(LARGE(($E$99:$E$128=AM$131)*1/ROW($A$99:$A$128),ROWS($A$132:$A143)),1/ROW($A$99:$A$128),0),COLUMNS($A$132:$A$132)),"")</f>
        <v/>
      </c>
      <c r="AN143" s="513" t="str">
        <f t="array" ref="AN143">IFERROR(INDEX($A$99:$F$128,MATCH(LARGE(($F$99:$F$128=AN$131)*1/ROW($A$99:$A$128),ROWS($A$132:$A143)),1/ROW($A$99:$A$128),0),COLUMNS($A$132:$A$132)),"")</f>
        <v/>
      </c>
      <c r="AO143" s="513" t="str">
        <f t="array" ref="AO143">IFERROR(INDEX($A$99:$F$128,MATCH(LARGE(($F$99:$F$128=AO$131)*1/ROW($A$99:$A$128),ROWS($A$132:$A143)),1/ROW($A$99:$A$128),0),COLUMNS($A$132:$A$132)),"")</f>
        <v/>
      </c>
      <c r="AP143" s="513" t="str">
        <f t="array" ref="AP143">IFERROR(INDEX($A$99:$F$128,MATCH(LARGE(($F$99:$F$128=AP$131)*1/ROW($A$99:$A$128),ROWS($A$132:$A143)),1/ROW($A$99:$A$128),0),COLUMNS($A$132:$A$132)),"")</f>
        <v/>
      </c>
      <c r="AQ143" s="513" t="str">
        <f t="array" ref="AQ143">IFERROR(INDEX($A$99:$F$128,MATCH(LARGE(($F$99:$F$128=AQ$131)*1/ROW($A$99:$A$128),ROWS($A$132:$A143)),1/ROW($A$99:$A$128),0),COLUMNS($A$132:$A$132)),"")</f>
        <v/>
      </c>
      <c r="AR143" s="513" t="str">
        <f t="array" ref="AR143">IFERROR(INDEX($A$99:$B$128,MATCH(LARGE(($B$99:$B$128=AR$131)*1/ROW($A$99:$A$128),ROWS($A$132:$A143)),1/ROW($A$99:$A$128),0),COLUMNS($A$132:$A$132)),"")</f>
        <v/>
      </c>
      <c r="AS143" s="513" t="str">
        <f t="shared" si="7"/>
        <v/>
      </c>
      <c r="AT143" s="513" t="str">
        <f t="shared" si="9"/>
        <v/>
      </c>
      <c r="AU143" s="513" t="str">
        <f t="shared" si="8"/>
        <v/>
      </c>
      <c r="BK143" s="76"/>
      <c r="BM143" s="165"/>
    </row>
    <row r="144" spans="1:111" hidden="1">
      <c r="A144" s="77" t="str">
        <f t="array" ref="A144">IFERROR(INDEX($A$99:$B$128,MATCH(LARGE(($B$99:$B$128=A$131)*1/ROW($A$99:$A$128),ROWS($A$132:$A144)),1/ROW($A$99:$A$128),0),COLUMNS($A$132:$A$132)),"")</f>
        <v/>
      </c>
      <c r="B144" s="77" t="str">
        <f t="array" ref="B144">IFERROR(INDEX($A$99:$B$128,MATCH(LARGE(($B$99:$B$128=B$131)*1/ROW($A$99:$A$128),ROWS($A$132:$A144)),1/ROW($A$99:$A$128),0),COLUMNS($A$132:$A$132)),"")</f>
        <v/>
      </c>
      <c r="C144" s="151" t="str">
        <f t="array" ref="C144">IFERROR(INDEX($A$99:$B$128,MATCH(LARGE(($B$99:$B$128=C$131)*1/ROW($A$99:$A$128),ROWS($A$132:$A144)),1/ROW($A$99:$A$128),0),COLUMNS($A$132:$A$132)),"")</f>
        <v/>
      </c>
      <c r="D144" s="77" t="str">
        <f t="array" ref="D144">IFERROR(INDEX($A$99:$B$128,MATCH(LARGE(($B$99:$B$128=D$131)*1/ROW($A$99:$A$128),ROWS($A$132:$A144)),1/ROW($A$99:$A$128),0),COLUMNS($A$132:$A$132)),"")</f>
        <v/>
      </c>
      <c r="E144" s="77" t="str">
        <f t="array" ref="E144">IFERROR(INDEX($A$99:$B$128,MATCH(LARGE(($B$99:$B$128=E$131)*1/ROW($A$99:$A$128),ROWS($A$132:$A144)),1/ROW($A$99:$A$128),0),COLUMNS($A$132:$A$132)),"")</f>
        <v/>
      </c>
      <c r="F144" s="77" t="str">
        <f t="array" ref="F144">IFERROR(INDEX($A$99:$B$128,MATCH(LARGE(($B$99:$B$128=F$131)*1/ROW($A$99:$A$128),ROWS($A$132:$A144)),1/ROW($A$99:$A$128),0),COLUMNS($A$132:$A$132)),"")</f>
        <v/>
      </c>
      <c r="G144" s="77" t="str">
        <f t="array" ref="G144">IFERROR(INDEX($A$99:$B$128,MATCH(LARGE(($B$99:$B$128=G$131)*1/ROW($A$99:$A$128),ROWS($A$132:$A144)),1/ROW($A$99:$A$128),0),COLUMNS($A$132:$A$132)),"")</f>
        <v/>
      </c>
      <c r="H144" s="77" t="str">
        <f t="array" ref="H144">IFERROR(INDEX($A$99:$B$128,MATCH(LARGE(($B$99:$B$128=H$131)*1/ROW($A$99:$A$128),ROWS($A$132:$A144)),1/ROW($A$99:$A$128),0),COLUMNS($A$132:$A$132)),"")</f>
        <v/>
      </c>
      <c r="I144" s="77" t="str">
        <f t="array" ref="I144">IFERROR(INDEX($A$99:$B$128,MATCH(LARGE(($B$99:$B$128=I$131)*1/ROW($A$99:$A$128),ROWS($A$132:$A144)),1/ROW($A$99:$A$128),0),COLUMNS($A$132:$A$132)),"")</f>
        <v/>
      </c>
      <c r="J144" s="77" t="str">
        <f t="array" ref="J144">IFERROR(INDEX($A$99:$B$128,MATCH(LARGE(($B$99:$B$128=J$131)*1/ROW($A$99:$A$128),ROWS($A$132:$A144)),1/ROW($A$99:$A$128),0),COLUMNS($A$132:$A$132)),"")</f>
        <v/>
      </c>
      <c r="K144" s="77" t="str">
        <f t="array" ref="K144">IFERROR(INDEX($A$99:$B$128,MATCH(LARGE(($B$99:$B$128=K$131)*1/ROW($A$99:$A$128),ROWS($A$132:$A144)),1/ROW($A$99:$A$128),0),COLUMNS($A$132:$A$132)),"")</f>
        <v/>
      </c>
      <c r="L144" s="77" t="str">
        <f t="array" ref="L144">IFERROR(INDEX($A$99:$B$128,MATCH(LARGE(($B$99:$B$128=L$131)*1/ROW($A$99:$A$128),ROWS($A$132:$A144)),1/ROW($A$99:$A$128),0),COLUMNS($A$132:$A$132)),"")</f>
        <v/>
      </c>
      <c r="M144" s="77" t="str">
        <f t="array" ref="M144">IFERROR(INDEX($A$99:$B$128,MATCH(LARGE(($B$99:$B$128=M$131)*1/ROW($A$99:$A$128),ROWS($A$132:$A144)),1/ROW($A$99:$A$128),0),COLUMNS($A$132:$A$132)),"")</f>
        <v/>
      </c>
      <c r="N144" s="77" t="str">
        <f t="array" ref="N144">IFERROR(INDEX($A$99:$B$128,MATCH(LARGE(($B$99:$B$128=N$131)*1/ROW($A$99:$A$128),ROWS($A$132:$A144)),1/ROW($A$99:$A$128),0),COLUMNS($A$132:$A$132)),"")</f>
        <v/>
      </c>
      <c r="O144" s="77" t="str">
        <f t="array" ref="O144">IFERROR(INDEX($A$99:$B$128,MATCH(LARGE(($B$99:$B$128=O$131)*1/ROW($A$99:$A$128),ROWS($A$132:$A144)),1/ROW($A$99:$A$128),0),COLUMNS($A$132:$A$132)),"")</f>
        <v/>
      </c>
      <c r="P144" s="77" t="str">
        <f t="array" ref="P144">IFERROR(INDEX($A$99:$B$128,MATCH(LARGE(($B$99:$B$128=P$131)*1/ROW($A$99:$A$128),ROWS($A$132:$A144)),1/ROW($A$99:$A$128),0),COLUMNS($A$132:$A$132)),"")</f>
        <v/>
      </c>
      <c r="Q144" s="77" t="str">
        <f t="array" ref="Q144">IFERROR(INDEX($A$99:$B$128,MATCH(LARGE(($B$99:$B$128=Q$131)*1/ROW($A$99:$A$128),ROWS($A$132:$A144)),1/ROW($A$99:$A$128),0),COLUMNS($A$132:$A$132)),"")</f>
        <v/>
      </c>
      <c r="R144" s="77" t="str">
        <f t="array" ref="R144">IFERROR(INDEX($A$99:$B$128,MATCH(LARGE(($B$99:$B$128=R$131)*1/ROW($A$99:$A$128),ROWS($A$132:$A144)),1/ROW($A$99:$A$128),0),COLUMNS($A$132:$A$132)),"")</f>
        <v/>
      </c>
      <c r="S144" s="77" t="str">
        <f t="array" ref="S144">IFERROR(INDEX($A$99:$B$128,MATCH(LARGE(($B$99:$B$128=S$131)*1/ROW($A$99:$A$128),ROWS($A$132:$A144)),1/ROW($A$99:$A$128),0),COLUMNS($A$132:$A$132)),"")</f>
        <v/>
      </c>
      <c r="T144" s="77" t="str">
        <f t="array" ref="T144">IFERROR(INDEX($A$99:$B$128,MATCH(LARGE(($B$99:$B$128=T$131)*1/ROW($A$99:$A$128),ROWS($A$132:$A144)),1/ROW($A$99:$A$128),0),COLUMNS($A$132:$A$132)),"")</f>
        <v/>
      </c>
      <c r="U144" s="77" t="str">
        <f t="array" ref="U144">IFERROR(INDEX($A$99:$B$128,MATCH(LARGE(($B$99:$B$128=U$131)*1/ROW($A$99:$A$128),ROWS($A$132:$A144)),1/ROW($A$99:$A$128),0),COLUMNS($A$132:$A$132)),"")</f>
        <v/>
      </c>
      <c r="V144" s="153" t="str">
        <f t="array" ref="V144">IFERROR(INDEX($A$99:$B$128,MATCH(LARGE(($B$99:$B$128=V$131)*1/ROW($A$99:$A$128),ROWS($A$132:$A144)),1/ROW($A$99:$A$128),0),COLUMNS($A$132:$A$132)),"")</f>
        <v/>
      </c>
      <c r="W144" s="77" t="str">
        <f t="array" ref="W144">IFERROR(INDEX($A$99:$B$128,MATCH(LARGE(($B$99:$B$128=W$131)*1/ROW($A$99:$A$128),ROWS($A$132:$A144)),1/ROW($A$99:$A$128),0),COLUMNS($A$132:$A$132)),"")</f>
        <v/>
      </c>
      <c r="X144" s="77" t="str">
        <f t="array" ref="X144">IFERROR(INDEX($A$99:$B$128,MATCH(LARGE(($B$99:$B$128=X$131)*1/ROW($A$99:$A$128),ROWS($A$132:$A144)),1/ROW($A$99:$A$128),0),COLUMNS($A$132:$A$132)),"")</f>
        <v/>
      </c>
      <c r="Y144" s="77" t="str">
        <f t="array" ref="Y144">IFERROR(INDEX($A$99:$B$128,MATCH(LARGE(($B$99:$B$128=Y$131)*1/ROW($A$99:$A$128),ROWS($A$132:$A144)),1/ROW($A$99:$A$128),0),COLUMNS($A$132:$A$132)),"")</f>
        <v/>
      </c>
      <c r="Z144" s="77" t="str">
        <f t="array" ref="Z144">IFERROR(INDEX($A$99:$B$128,MATCH(LARGE(($B$99:$B$128=Z$131)*1/ROW($A$99:$A$128),ROWS($A$132:$A144)),1/ROW($A$99:$A$128),0),COLUMNS($A$132:$A$132)),"")</f>
        <v/>
      </c>
      <c r="AA144" s="77" t="str">
        <f t="array" ref="AA144">IFERROR(INDEX($A$99:$B$128,MATCH(LARGE(($B$99:$B$128=AA$131)*1/ROW($A$99:$A$128),ROWS($A$132:$A144)),1/ROW($A$99:$A$128),0),COLUMNS($A$132:$A$132)),"")</f>
        <v/>
      </c>
      <c r="AB144" s="77" t="str">
        <f t="array" ref="AB144">IFERROR(INDEX($A$99:$B$128,MATCH(LARGE(($B$99:$B$128=AB$131)*1/ROW($A$99:$A$128),ROWS($A$132:$A144)),1/ROW($A$99:$A$128),0),COLUMNS($A$132:$A$132)),"")</f>
        <v/>
      </c>
      <c r="AC144" s="77" t="str">
        <f t="array" ref="AC144">IFERROR(INDEX($A$99:$B$128,MATCH(LARGE(($B$99:$B$128=AC$131)*1/ROW($A$99:$A$128),ROWS($A$132:$A144)),1/ROW($A$99:$A$128),0),COLUMNS($A$132:$A$132)),"")</f>
        <v/>
      </c>
      <c r="AD144" s="77" t="str">
        <f t="array" ref="AD144">IFERROR(INDEX($A$99:$B$128,MATCH(LARGE(($B$99:$B$128=AD$131)*1/ROW($A$99:$A$128),ROWS($A$132:$A144)),1/ROW($A$99:$A$128),0),COLUMNS($A$132:$A$132)),"")</f>
        <v/>
      </c>
      <c r="AE144" s="77" t="str">
        <f t="array" ref="AE144">IFERROR(INDEX($A$99:$B$128,MATCH(LARGE(($B$99:$B$128=AE$131)*1/ROW($A$99:$A$128),ROWS($A$132:$A144)),1/ROW($A$99:$A$128),0),COLUMNS($A$132:$A$132)),"")</f>
        <v/>
      </c>
      <c r="AF144" s="77" t="str">
        <f t="array" ref="AF144">IFERROR(INDEX($A$99:$B$128,MATCH(LARGE(($B$99:$B$128=AF$131)*1/ROW($A$99:$A$128),ROWS($A$132:$A144)),1/ROW($A$99:$A$128),0),COLUMNS($A$132:$A$132)),"")</f>
        <v/>
      </c>
      <c r="AG144" s="152" t="str">
        <f t="array" ref="AG144">IFERROR(INDEX($A$99:$B$128,MATCH(LARGE(($B$99:$B$128=AG$131)*1/ROW($A$99:$A$128),ROWS($A$132:$A144)),1/ROW($A$99:$A$128),0),COLUMNS($A$132:$A$132)),"")</f>
        <v/>
      </c>
      <c r="AH144" s="77" t="str">
        <f t="array" ref="AH144">IFERROR(INDEX($A$99:$F$128,MATCH(LARGE(($D$99:$D$128=AH$131)*1/ROW($A$99:$A$128),ROWS($A$132:$A144)),1/ROW($A$99:$A$128),0),COLUMNS($A$132:$A$132)),"")</f>
        <v/>
      </c>
      <c r="AI144" s="77" t="str">
        <f t="array" ref="AI144">IFERROR(INDEX($A$99:$F$128,MATCH(LARGE(($D$99:$D$128=AI$131)*1/ROW($A$99:$A$128),ROWS($A$132:$A144)),1/ROW($A$99:$A$128),0),COLUMNS($A$132:$A$132)),"")</f>
        <v/>
      </c>
      <c r="AJ144" s="77" t="str">
        <f t="array" ref="AJ144">IFERROR(INDEX($A$99:$F$128,MATCH(LARGE(($D$99:$D$128=AJ$131)*1/ROW($A$99:$A$128),ROWS($A$132:$A144)),1/ROW($A$99:$A$128),0),COLUMNS($A$132:$A$132)),"")</f>
        <v/>
      </c>
      <c r="AK144" s="77" t="str">
        <f t="array" ref="AK144">IFERROR(INDEX($A$99:$F$128,MATCH(LARGE(($E$99:$E$128=AK$131)*1/ROW($A$99:$A$128),ROWS($A$132:$A144)),1/ROW($A$99:$A$128),0),COLUMNS($A$132:$A$132)),"")</f>
        <v/>
      </c>
      <c r="AL144" s="77" t="str">
        <f t="array" ref="AL144">IFERROR(INDEX($A$99:$F$128,MATCH(LARGE(($E$99:$E$128=AL$131)*1/ROW($A$99:$A$128),ROWS($A$132:$A144)),1/ROW($A$99:$A$128),0),COLUMNS($A$132:$A$132)),"")</f>
        <v/>
      </c>
      <c r="AM144" s="77" t="str">
        <f t="array" ref="AM144">IFERROR(INDEX($A$99:$F$128,MATCH(LARGE(($E$99:$E$128=AM$131)*1/ROW($A$99:$A$128),ROWS($A$132:$A144)),1/ROW($A$99:$A$128),0),COLUMNS($A$132:$A$132)),"")</f>
        <v/>
      </c>
      <c r="AN144" s="513" t="str">
        <f t="array" ref="AN144">IFERROR(INDEX($A$99:$F$128,MATCH(LARGE(($F$99:$F$128=AN$131)*1/ROW($A$99:$A$128),ROWS($A$132:$A144)),1/ROW($A$99:$A$128),0),COLUMNS($A$132:$A$132)),"")</f>
        <v/>
      </c>
      <c r="AO144" s="513" t="str">
        <f t="array" ref="AO144">IFERROR(INDEX($A$99:$F$128,MATCH(LARGE(($F$99:$F$128=AO$131)*1/ROW($A$99:$A$128),ROWS($A$132:$A144)),1/ROW($A$99:$A$128),0),COLUMNS($A$132:$A$132)),"")</f>
        <v/>
      </c>
      <c r="AP144" s="513" t="str">
        <f t="array" ref="AP144">IFERROR(INDEX($A$99:$F$128,MATCH(LARGE(($F$99:$F$128=AP$131)*1/ROW($A$99:$A$128),ROWS($A$132:$A144)),1/ROW($A$99:$A$128),0),COLUMNS($A$132:$A$132)),"")</f>
        <v/>
      </c>
      <c r="AQ144" s="513" t="str">
        <f t="array" ref="AQ144">IFERROR(INDEX($A$99:$F$128,MATCH(LARGE(($F$99:$F$128=AQ$131)*1/ROW($A$99:$A$128),ROWS($A$132:$A144)),1/ROW($A$99:$A$128),0),COLUMNS($A$132:$A$132)),"")</f>
        <v/>
      </c>
      <c r="AR144" s="513" t="str">
        <f t="array" ref="AR144">IFERROR(INDEX($A$99:$B$128,MATCH(LARGE(($B$99:$B$128=AR$131)*1/ROW($A$99:$A$128),ROWS($A$132:$A144)),1/ROW($A$99:$A$128),0),COLUMNS($A$132:$A$132)),"")</f>
        <v/>
      </c>
      <c r="AS144" s="513" t="str">
        <f t="shared" si="7"/>
        <v/>
      </c>
      <c r="AT144" s="513" t="str">
        <f t="shared" si="9"/>
        <v/>
      </c>
      <c r="AU144" s="513" t="str">
        <f t="shared" si="8"/>
        <v/>
      </c>
      <c r="BK144" s="76"/>
      <c r="BM144" s="165"/>
      <c r="DG144" s="75"/>
    </row>
    <row r="145" spans="1:147" hidden="1">
      <c r="A145" s="77" t="str">
        <f t="array" ref="A145">IFERROR(INDEX($A$99:$B$128,MATCH(LARGE(($B$99:$B$128=A$131)*1/ROW($A$99:$A$128),ROWS($A$132:$A145)),1/ROW($A$99:$A$128),0),COLUMNS($A$132:$A$132)),"")</f>
        <v/>
      </c>
      <c r="B145" s="77" t="str">
        <f t="array" ref="B145">IFERROR(INDEX($A$99:$B$128,MATCH(LARGE(($B$99:$B$128=B$131)*1/ROW($A$99:$A$128),ROWS($A$132:$A145)),1/ROW($A$99:$A$128),0),COLUMNS($A$132:$A$132)),"")</f>
        <v/>
      </c>
      <c r="C145" s="151" t="str">
        <f t="array" ref="C145">IFERROR(INDEX($A$99:$B$128,MATCH(LARGE(($B$99:$B$128=C$131)*1/ROW($A$99:$A$128),ROWS($A$132:$A145)),1/ROW($A$99:$A$128),0),COLUMNS($A$132:$A$132)),"")</f>
        <v/>
      </c>
      <c r="D145" s="77" t="str">
        <f t="array" ref="D145">IFERROR(INDEX($A$99:$B$128,MATCH(LARGE(($B$99:$B$128=D$131)*1/ROW($A$99:$A$128),ROWS($A$132:$A145)),1/ROW($A$99:$A$128),0),COLUMNS($A$132:$A$132)),"")</f>
        <v/>
      </c>
      <c r="E145" s="77" t="str">
        <f t="array" ref="E145">IFERROR(INDEX($A$99:$B$128,MATCH(LARGE(($B$99:$B$128=E$131)*1/ROW($A$99:$A$128),ROWS($A$132:$A145)),1/ROW($A$99:$A$128),0),COLUMNS($A$132:$A$132)),"")</f>
        <v/>
      </c>
      <c r="F145" s="77" t="str">
        <f t="array" ref="F145">IFERROR(INDEX($A$99:$B$128,MATCH(LARGE(($B$99:$B$128=F$131)*1/ROW($A$99:$A$128),ROWS($A$132:$A145)),1/ROW($A$99:$A$128),0),COLUMNS($A$132:$A$132)),"")</f>
        <v/>
      </c>
      <c r="G145" s="77" t="str">
        <f t="array" ref="G145">IFERROR(INDEX($A$99:$B$128,MATCH(LARGE(($B$99:$B$128=G$131)*1/ROW($A$99:$A$128),ROWS($A$132:$A145)),1/ROW($A$99:$A$128),0),COLUMNS($A$132:$A$132)),"")</f>
        <v/>
      </c>
      <c r="H145" s="77" t="str">
        <f t="array" ref="H145">IFERROR(INDEX($A$99:$B$128,MATCH(LARGE(($B$99:$B$128=H$131)*1/ROW($A$99:$A$128),ROWS($A$132:$A145)),1/ROW($A$99:$A$128),0),COLUMNS($A$132:$A$132)),"")</f>
        <v/>
      </c>
      <c r="I145" s="77" t="str">
        <f t="array" ref="I145">IFERROR(INDEX($A$99:$B$128,MATCH(LARGE(($B$99:$B$128=I$131)*1/ROW($A$99:$A$128),ROWS($A$132:$A145)),1/ROW($A$99:$A$128),0),COLUMNS($A$132:$A$132)),"")</f>
        <v/>
      </c>
      <c r="J145" s="77" t="str">
        <f t="array" ref="J145">IFERROR(INDEX($A$99:$B$128,MATCH(LARGE(($B$99:$B$128=J$131)*1/ROW($A$99:$A$128),ROWS($A$132:$A145)),1/ROW($A$99:$A$128),0),COLUMNS($A$132:$A$132)),"")</f>
        <v/>
      </c>
      <c r="K145" s="77" t="str">
        <f t="array" ref="K145">IFERROR(INDEX($A$99:$B$128,MATCH(LARGE(($B$99:$B$128=K$131)*1/ROW($A$99:$A$128),ROWS($A$132:$A145)),1/ROW($A$99:$A$128),0),COLUMNS($A$132:$A$132)),"")</f>
        <v/>
      </c>
      <c r="L145" s="77" t="str">
        <f t="array" ref="L145">IFERROR(INDEX($A$99:$B$128,MATCH(LARGE(($B$99:$B$128=L$131)*1/ROW($A$99:$A$128),ROWS($A$132:$A145)),1/ROW($A$99:$A$128),0),COLUMNS($A$132:$A$132)),"")</f>
        <v/>
      </c>
      <c r="M145" s="77" t="str">
        <f t="array" ref="M145">IFERROR(INDEX($A$99:$B$128,MATCH(LARGE(($B$99:$B$128=M$131)*1/ROW($A$99:$A$128),ROWS($A$132:$A145)),1/ROW($A$99:$A$128),0),COLUMNS($A$132:$A$132)),"")</f>
        <v/>
      </c>
      <c r="N145" s="77" t="str">
        <f t="array" ref="N145">IFERROR(INDEX($A$99:$B$128,MATCH(LARGE(($B$99:$B$128=N$131)*1/ROW($A$99:$A$128),ROWS($A$132:$A145)),1/ROW($A$99:$A$128),0),COLUMNS($A$132:$A$132)),"")</f>
        <v/>
      </c>
      <c r="O145" s="77" t="str">
        <f t="array" ref="O145">IFERROR(INDEX($A$99:$B$128,MATCH(LARGE(($B$99:$B$128=O$131)*1/ROW($A$99:$A$128),ROWS($A$132:$A145)),1/ROW($A$99:$A$128),0),COLUMNS($A$132:$A$132)),"")</f>
        <v/>
      </c>
      <c r="P145" s="77" t="str">
        <f t="array" ref="P145">IFERROR(INDEX($A$99:$B$128,MATCH(LARGE(($B$99:$B$128=P$131)*1/ROW($A$99:$A$128),ROWS($A$132:$A145)),1/ROW($A$99:$A$128),0),COLUMNS($A$132:$A$132)),"")</f>
        <v/>
      </c>
      <c r="Q145" s="77" t="str">
        <f t="array" ref="Q145">IFERROR(INDEX($A$99:$B$128,MATCH(LARGE(($B$99:$B$128=Q$131)*1/ROW($A$99:$A$128),ROWS($A$132:$A145)),1/ROW($A$99:$A$128),0),COLUMNS($A$132:$A$132)),"")</f>
        <v/>
      </c>
      <c r="R145" s="77" t="str">
        <f t="array" ref="R145">IFERROR(INDEX($A$99:$B$128,MATCH(LARGE(($B$99:$B$128=R$131)*1/ROW($A$99:$A$128),ROWS($A$132:$A145)),1/ROW($A$99:$A$128),0),COLUMNS($A$132:$A$132)),"")</f>
        <v/>
      </c>
      <c r="S145" s="77" t="str">
        <f t="array" ref="S145">IFERROR(INDEX($A$99:$B$128,MATCH(LARGE(($B$99:$B$128=S$131)*1/ROW($A$99:$A$128),ROWS($A$132:$A145)),1/ROW($A$99:$A$128),0),COLUMNS($A$132:$A$132)),"")</f>
        <v/>
      </c>
      <c r="T145" s="77" t="str">
        <f t="array" ref="T145">IFERROR(INDEX($A$99:$B$128,MATCH(LARGE(($B$99:$B$128=T$131)*1/ROW($A$99:$A$128),ROWS($A$132:$A145)),1/ROW($A$99:$A$128),0),COLUMNS($A$132:$A$132)),"")</f>
        <v/>
      </c>
      <c r="U145" s="77" t="str">
        <f t="array" ref="U145">IFERROR(INDEX($A$99:$B$128,MATCH(LARGE(($B$99:$B$128=U$131)*1/ROW($A$99:$A$128),ROWS($A$132:$A145)),1/ROW($A$99:$A$128),0),COLUMNS($A$132:$A$132)),"")</f>
        <v/>
      </c>
      <c r="V145" s="153" t="str">
        <f t="array" ref="V145">IFERROR(INDEX($A$99:$B$128,MATCH(LARGE(($B$99:$B$128=V$131)*1/ROW($A$99:$A$128),ROWS($A$132:$A145)),1/ROW($A$99:$A$128),0),COLUMNS($A$132:$A$132)),"")</f>
        <v/>
      </c>
      <c r="W145" s="77" t="str">
        <f t="array" ref="W145">IFERROR(INDEX($A$99:$B$128,MATCH(LARGE(($B$99:$B$128=W$131)*1/ROW($A$99:$A$128),ROWS($A$132:$A145)),1/ROW($A$99:$A$128),0),COLUMNS($A$132:$A$132)),"")</f>
        <v/>
      </c>
      <c r="X145" s="77" t="str">
        <f t="array" ref="X145">IFERROR(INDEX($A$99:$B$128,MATCH(LARGE(($B$99:$B$128=X$131)*1/ROW($A$99:$A$128),ROWS($A$132:$A145)),1/ROW($A$99:$A$128),0),COLUMNS($A$132:$A$132)),"")</f>
        <v/>
      </c>
      <c r="Y145" s="77" t="str">
        <f t="array" ref="Y145">IFERROR(INDEX($A$99:$B$128,MATCH(LARGE(($B$99:$B$128=Y$131)*1/ROW($A$99:$A$128),ROWS($A$132:$A145)),1/ROW($A$99:$A$128),0),COLUMNS($A$132:$A$132)),"")</f>
        <v/>
      </c>
      <c r="Z145" s="77" t="str">
        <f t="array" ref="Z145">IFERROR(INDEX($A$99:$B$128,MATCH(LARGE(($B$99:$B$128=Z$131)*1/ROW($A$99:$A$128),ROWS($A$132:$A145)),1/ROW($A$99:$A$128),0),COLUMNS($A$132:$A$132)),"")</f>
        <v/>
      </c>
      <c r="AA145" s="77" t="str">
        <f t="array" ref="AA145">IFERROR(INDEX($A$99:$B$128,MATCH(LARGE(($B$99:$B$128=AA$131)*1/ROW($A$99:$A$128),ROWS($A$132:$A145)),1/ROW($A$99:$A$128),0),COLUMNS($A$132:$A$132)),"")</f>
        <v/>
      </c>
      <c r="AB145" s="77" t="str">
        <f t="array" ref="AB145">IFERROR(INDEX($A$99:$B$128,MATCH(LARGE(($B$99:$B$128=AB$131)*1/ROW($A$99:$A$128),ROWS($A$132:$A145)),1/ROW($A$99:$A$128),0),COLUMNS($A$132:$A$132)),"")</f>
        <v/>
      </c>
      <c r="AC145" s="77" t="str">
        <f t="array" ref="AC145">IFERROR(INDEX($A$99:$B$128,MATCH(LARGE(($B$99:$B$128=AC$131)*1/ROW($A$99:$A$128),ROWS($A$132:$A145)),1/ROW($A$99:$A$128),0),COLUMNS($A$132:$A$132)),"")</f>
        <v/>
      </c>
      <c r="AD145" s="77" t="str">
        <f t="array" ref="AD145">IFERROR(INDEX($A$99:$B$128,MATCH(LARGE(($B$99:$B$128=AD$131)*1/ROW($A$99:$A$128),ROWS($A$132:$A145)),1/ROW($A$99:$A$128),0),COLUMNS($A$132:$A$132)),"")</f>
        <v/>
      </c>
      <c r="AE145" s="77" t="str">
        <f t="array" ref="AE145">IFERROR(INDEX($A$99:$B$128,MATCH(LARGE(($B$99:$B$128=AE$131)*1/ROW($A$99:$A$128),ROWS($A$132:$A145)),1/ROW($A$99:$A$128),0),COLUMNS($A$132:$A$132)),"")</f>
        <v/>
      </c>
      <c r="AF145" s="77" t="str">
        <f t="array" ref="AF145">IFERROR(INDEX($A$99:$B$128,MATCH(LARGE(($B$99:$B$128=AF$131)*1/ROW($A$99:$A$128),ROWS($A$132:$A145)),1/ROW($A$99:$A$128),0),COLUMNS($A$132:$A$132)),"")</f>
        <v/>
      </c>
      <c r="AG145" s="152" t="str">
        <f t="array" ref="AG145">IFERROR(INDEX($A$99:$B$128,MATCH(LARGE(($B$99:$B$128=AG$131)*1/ROW($A$99:$A$128),ROWS($A$132:$A145)),1/ROW($A$99:$A$128),0),COLUMNS($A$132:$A$132)),"")</f>
        <v/>
      </c>
      <c r="AH145" s="77" t="str">
        <f t="array" ref="AH145">IFERROR(INDEX($A$99:$F$128,MATCH(LARGE(($D$99:$D$128=AH$131)*1/ROW($A$99:$A$128),ROWS($A$132:$A145)),1/ROW($A$99:$A$128),0),COLUMNS($A$132:$A$132)),"")</f>
        <v/>
      </c>
      <c r="AI145" s="77" t="str">
        <f t="array" ref="AI145">IFERROR(INDEX($A$99:$F$128,MATCH(LARGE(($D$99:$D$128=AI$131)*1/ROW($A$99:$A$128),ROWS($A$132:$A145)),1/ROW($A$99:$A$128),0),COLUMNS($A$132:$A$132)),"")</f>
        <v/>
      </c>
      <c r="AJ145" s="77" t="str">
        <f t="array" ref="AJ145">IFERROR(INDEX($A$99:$F$128,MATCH(LARGE(($D$99:$D$128=AJ$131)*1/ROW($A$99:$A$128),ROWS($A$132:$A145)),1/ROW($A$99:$A$128),0),COLUMNS($A$132:$A$132)),"")</f>
        <v/>
      </c>
      <c r="AK145" s="77" t="str">
        <f t="array" ref="AK145">IFERROR(INDEX($A$99:$F$128,MATCH(LARGE(($E$99:$E$128=AK$131)*1/ROW($A$99:$A$128),ROWS($A$132:$A145)),1/ROW($A$99:$A$128),0),COLUMNS($A$132:$A$132)),"")</f>
        <v/>
      </c>
      <c r="AL145" s="77" t="str">
        <f t="array" ref="AL145">IFERROR(INDEX($A$99:$F$128,MATCH(LARGE(($E$99:$E$128=AL$131)*1/ROW($A$99:$A$128),ROWS($A$132:$A145)),1/ROW($A$99:$A$128),0),COLUMNS($A$132:$A$132)),"")</f>
        <v/>
      </c>
      <c r="AM145" s="77" t="str">
        <f t="array" ref="AM145">IFERROR(INDEX($A$99:$F$128,MATCH(LARGE(($E$99:$E$128=AM$131)*1/ROW($A$99:$A$128),ROWS($A$132:$A145)),1/ROW($A$99:$A$128),0),COLUMNS($A$132:$A$132)),"")</f>
        <v/>
      </c>
      <c r="AN145" s="513" t="str">
        <f t="array" ref="AN145">IFERROR(INDEX($A$99:$F$128,MATCH(LARGE(($F$99:$F$128=AN$131)*1/ROW($A$99:$A$128),ROWS($A$132:$A145)),1/ROW($A$99:$A$128),0),COLUMNS($A$132:$A$132)),"")</f>
        <v/>
      </c>
      <c r="AO145" s="513" t="str">
        <f t="array" ref="AO145">IFERROR(INDEX($A$99:$F$128,MATCH(LARGE(($F$99:$F$128=AO$131)*1/ROW($A$99:$A$128),ROWS($A$132:$A145)),1/ROW($A$99:$A$128),0),COLUMNS($A$132:$A$132)),"")</f>
        <v/>
      </c>
      <c r="AP145" s="513" t="str">
        <f t="array" ref="AP145">IFERROR(INDEX($A$99:$F$128,MATCH(LARGE(($F$99:$F$128=AP$131)*1/ROW($A$99:$A$128),ROWS($A$132:$A145)),1/ROW($A$99:$A$128),0),COLUMNS($A$132:$A$132)),"")</f>
        <v/>
      </c>
      <c r="AQ145" s="513" t="str">
        <f t="array" ref="AQ145">IFERROR(INDEX($A$99:$F$128,MATCH(LARGE(($F$99:$F$128=AQ$131)*1/ROW($A$99:$A$128),ROWS($A$132:$A145)),1/ROW($A$99:$A$128),0),COLUMNS($A$132:$A$132)),"")</f>
        <v/>
      </c>
      <c r="AR145" s="513" t="str">
        <f t="array" ref="AR145">IFERROR(INDEX($A$99:$B$128,MATCH(LARGE(($B$99:$B$128=AR$131)*1/ROW($A$99:$A$128),ROWS($A$132:$A145)),1/ROW($A$99:$A$128),0),COLUMNS($A$132:$A$132)),"")</f>
        <v/>
      </c>
      <c r="AS145" s="513" t="str">
        <f t="shared" si="7"/>
        <v/>
      </c>
      <c r="AT145" s="513" t="str">
        <f t="shared" si="9"/>
        <v/>
      </c>
      <c r="AU145" s="513" t="str">
        <f t="shared" si="8"/>
        <v/>
      </c>
      <c r="AV145" s="75"/>
      <c r="BK145" s="76"/>
      <c r="BM145" s="165"/>
      <c r="CE145" s="75"/>
      <c r="CF145" s="75"/>
      <c r="CH145" s="75"/>
      <c r="CN145" s="75"/>
      <c r="CO145" s="75"/>
      <c r="CP145" s="75"/>
      <c r="CQ145" s="75"/>
      <c r="CR145" s="75"/>
      <c r="CS145" s="75"/>
      <c r="CT145" s="75"/>
      <c r="CU145" s="75"/>
      <c r="CV145" s="75"/>
      <c r="CW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row>
    <row r="146" spans="1:147" hidden="1">
      <c r="A146" s="77" t="str">
        <f t="array" ref="A146">IFERROR(INDEX($A$99:$B$128,MATCH(LARGE(($B$99:$B$128=A$131)*1/ROW($A$99:$A$128),ROWS($A$132:$A146)),1/ROW($A$99:$A$128),0),COLUMNS($A$132:$A$132)),"")</f>
        <v/>
      </c>
      <c r="B146" s="77" t="str">
        <f t="array" ref="B146">IFERROR(INDEX($A$99:$B$128,MATCH(LARGE(($B$99:$B$128=B$131)*1/ROW($A$99:$A$128),ROWS($A$132:$A146)),1/ROW($A$99:$A$128),0),COLUMNS($A$132:$A$132)),"")</f>
        <v/>
      </c>
      <c r="C146" s="151" t="str">
        <f t="array" ref="C146">IFERROR(INDEX($A$99:$B$128,MATCH(LARGE(($B$99:$B$128=C$131)*1/ROW($A$99:$A$128),ROWS($A$132:$A146)),1/ROW($A$99:$A$128),0),COLUMNS($A$132:$A$132)),"")</f>
        <v/>
      </c>
      <c r="D146" s="77" t="str">
        <f t="array" ref="D146">IFERROR(INDEX($A$99:$B$128,MATCH(LARGE(($B$99:$B$128=D$131)*1/ROW($A$99:$A$128),ROWS($A$132:$A146)),1/ROW($A$99:$A$128),0),COLUMNS($A$132:$A$132)),"")</f>
        <v/>
      </c>
      <c r="E146" s="77" t="str">
        <f t="array" ref="E146">IFERROR(INDEX($A$99:$B$128,MATCH(LARGE(($B$99:$B$128=E$131)*1/ROW($A$99:$A$128),ROWS($A$132:$A146)),1/ROW($A$99:$A$128),0),COLUMNS($A$132:$A$132)),"")</f>
        <v/>
      </c>
      <c r="F146" s="77" t="str">
        <f t="array" ref="F146">IFERROR(INDEX($A$99:$B$128,MATCH(LARGE(($B$99:$B$128=F$131)*1/ROW($A$99:$A$128),ROWS($A$132:$A146)),1/ROW($A$99:$A$128),0),COLUMNS($A$132:$A$132)),"")</f>
        <v/>
      </c>
      <c r="G146" s="77" t="str">
        <f t="array" ref="G146">IFERROR(INDEX($A$99:$B$128,MATCH(LARGE(($B$99:$B$128=G$131)*1/ROW($A$99:$A$128),ROWS($A$132:$A146)),1/ROW($A$99:$A$128),0),COLUMNS($A$132:$A$132)),"")</f>
        <v/>
      </c>
      <c r="H146" s="77" t="str">
        <f t="array" ref="H146">IFERROR(INDEX($A$99:$B$128,MATCH(LARGE(($B$99:$B$128=H$131)*1/ROW($A$99:$A$128),ROWS($A$132:$A146)),1/ROW($A$99:$A$128),0),COLUMNS($A$132:$A$132)),"")</f>
        <v/>
      </c>
      <c r="I146" s="77" t="str">
        <f t="array" ref="I146">IFERROR(INDEX($A$99:$B$128,MATCH(LARGE(($B$99:$B$128=I$131)*1/ROW($A$99:$A$128),ROWS($A$132:$A146)),1/ROW($A$99:$A$128),0),COLUMNS($A$132:$A$132)),"")</f>
        <v/>
      </c>
      <c r="J146" s="77" t="str">
        <f t="array" ref="J146">IFERROR(INDEX($A$99:$B$128,MATCH(LARGE(($B$99:$B$128=J$131)*1/ROW($A$99:$A$128),ROWS($A$132:$A146)),1/ROW($A$99:$A$128),0),COLUMNS($A$132:$A$132)),"")</f>
        <v/>
      </c>
      <c r="K146" s="77" t="str">
        <f t="array" ref="K146">IFERROR(INDEX($A$99:$B$128,MATCH(LARGE(($B$99:$B$128=K$131)*1/ROW($A$99:$A$128),ROWS($A$132:$A146)),1/ROW($A$99:$A$128),0),COLUMNS($A$132:$A$132)),"")</f>
        <v/>
      </c>
      <c r="L146" s="77" t="str">
        <f t="array" ref="L146">IFERROR(INDEX($A$99:$B$128,MATCH(LARGE(($B$99:$B$128=L$131)*1/ROW($A$99:$A$128),ROWS($A$132:$A146)),1/ROW($A$99:$A$128),0),COLUMNS($A$132:$A$132)),"")</f>
        <v/>
      </c>
      <c r="M146" s="77" t="str">
        <f t="array" ref="M146">IFERROR(INDEX($A$99:$B$128,MATCH(LARGE(($B$99:$B$128=M$131)*1/ROW($A$99:$A$128),ROWS($A$132:$A146)),1/ROW($A$99:$A$128),0),COLUMNS($A$132:$A$132)),"")</f>
        <v/>
      </c>
      <c r="N146" s="77" t="str">
        <f t="array" ref="N146">IFERROR(INDEX($A$99:$B$128,MATCH(LARGE(($B$99:$B$128=N$131)*1/ROW($A$99:$A$128),ROWS($A$132:$A146)),1/ROW($A$99:$A$128),0),COLUMNS($A$132:$A$132)),"")</f>
        <v/>
      </c>
      <c r="O146" s="77" t="str">
        <f t="array" ref="O146">IFERROR(INDEX($A$99:$B$128,MATCH(LARGE(($B$99:$B$128=O$131)*1/ROW($A$99:$A$128),ROWS($A$132:$A146)),1/ROW($A$99:$A$128),0),COLUMNS($A$132:$A$132)),"")</f>
        <v/>
      </c>
      <c r="P146" s="77" t="str">
        <f t="array" ref="P146">IFERROR(INDEX($A$99:$B$128,MATCH(LARGE(($B$99:$B$128=P$131)*1/ROW($A$99:$A$128),ROWS($A$132:$A146)),1/ROW($A$99:$A$128),0),COLUMNS($A$132:$A$132)),"")</f>
        <v/>
      </c>
      <c r="Q146" s="77" t="str">
        <f t="array" ref="Q146">IFERROR(INDEX($A$99:$B$128,MATCH(LARGE(($B$99:$B$128=Q$131)*1/ROW($A$99:$A$128),ROWS($A$132:$A146)),1/ROW($A$99:$A$128),0),COLUMNS($A$132:$A$132)),"")</f>
        <v/>
      </c>
      <c r="R146" s="77" t="str">
        <f t="array" ref="R146">IFERROR(INDEX($A$99:$B$128,MATCH(LARGE(($B$99:$B$128=R$131)*1/ROW($A$99:$A$128),ROWS($A$132:$A146)),1/ROW($A$99:$A$128),0),COLUMNS($A$132:$A$132)),"")</f>
        <v/>
      </c>
      <c r="S146" s="77" t="str">
        <f t="array" ref="S146">IFERROR(INDEX($A$99:$B$128,MATCH(LARGE(($B$99:$B$128=S$131)*1/ROW($A$99:$A$128),ROWS($A$132:$A146)),1/ROW($A$99:$A$128),0),COLUMNS($A$132:$A$132)),"")</f>
        <v/>
      </c>
      <c r="T146" s="77" t="str">
        <f t="array" ref="T146">IFERROR(INDEX($A$99:$B$128,MATCH(LARGE(($B$99:$B$128=T$131)*1/ROW($A$99:$A$128),ROWS($A$132:$A146)),1/ROW($A$99:$A$128),0),COLUMNS($A$132:$A$132)),"")</f>
        <v/>
      </c>
      <c r="U146" s="77" t="str">
        <f t="array" ref="U146">IFERROR(INDEX($A$99:$B$128,MATCH(LARGE(($B$99:$B$128=U$131)*1/ROW($A$99:$A$128),ROWS($A$132:$A146)),1/ROW($A$99:$A$128),0),COLUMNS($A$132:$A$132)),"")</f>
        <v/>
      </c>
      <c r="V146" s="153" t="str">
        <f t="array" ref="V146">IFERROR(INDEX($A$99:$B$128,MATCH(LARGE(($B$99:$B$128=V$131)*1/ROW($A$99:$A$128),ROWS($A$132:$A146)),1/ROW($A$99:$A$128),0),COLUMNS($A$132:$A$132)),"")</f>
        <v/>
      </c>
      <c r="W146" s="77" t="str">
        <f t="array" ref="W146">IFERROR(INDEX($A$99:$B$128,MATCH(LARGE(($B$99:$B$128=W$131)*1/ROW($A$99:$A$128),ROWS($A$132:$A146)),1/ROW($A$99:$A$128),0),COLUMNS($A$132:$A$132)),"")</f>
        <v/>
      </c>
      <c r="X146" s="77" t="str">
        <f t="array" ref="X146">IFERROR(INDEX($A$99:$B$128,MATCH(LARGE(($B$99:$B$128=X$131)*1/ROW($A$99:$A$128),ROWS($A$132:$A146)),1/ROW($A$99:$A$128),0),COLUMNS($A$132:$A$132)),"")</f>
        <v/>
      </c>
      <c r="Y146" s="77" t="str">
        <f t="array" ref="Y146">IFERROR(INDEX($A$99:$B$128,MATCH(LARGE(($B$99:$B$128=Y$131)*1/ROW($A$99:$A$128),ROWS($A$132:$A146)),1/ROW($A$99:$A$128),0),COLUMNS($A$132:$A$132)),"")</f>
        <v/>
      </c>
      <c r="Z146" s="77" t="str">
        <f t="array" ref="Z146">IFERROR(INDEX($A$99:$B$128,MATCH(LARGE(($B$99:$B$128=Z$131)*1/ROW($A$99:$A$128),ROWS($A$132:$A146)),1/ROW($A$99:$A$128),0),COLUMNS($A$132:$A$132)),"")</f>
        <v/>
      </c>
      <c r="AA146" s="77" t="str">
        <f t="array" ref="AA146">IFERROR(INDEX($A$99:$B$128,MATCH(LARGE(($B$99:$B$128=AA$131)*1/ROW($A$99:$A$128),ROWS($A$132:$A146)),1/ROW($A$99:$A$128),0),COLUMNS($A$132:$A$132)),"")</f>
        <v/>
      </c>
      <c r="AB146" s="77" t="str">
        <f t="array" ref="AB146">IFERROR(INDEX($A$99:$B$128,MATCH(LARGE(($B$99:$B$128=AB$131)*1/ROW($A$99:$A$128),ROWS($A$132:$A146)),1/ROW($A$99:$A$128),0),COLUMNS($A$132:$A$132)),"")</f>
        <v/>
      </c>
      <c r="AC146" s="77" t="str">
        <f t="array" ref="AC146">IFERROR(INDEX($A$99:$B$128,MATCH(LARGE(($B$99:$B$128=AC$131)*1/ROW($A$99:$A$128),ROWS($A$132:$A146)),1/ROW($A$99:$A$128),0),COLUMNS($A$132:$A$132)),"")</f>
        <v/>
      </c>
      <c r="AD146" s="77" t="str">
        <f t="array" ref="AD146">IFERROR(INDEX($A$99:$B$128,MATCH(LARGE(($B$99:$B$128=AD$131)*1/ROW($A$99:$A$128),ROWS($A$132:$A146)),1/ROW($A$99:$A$128),0),COLUMNS($A$132:$A$132)),"")</f>
        <v/>
      </c>
      <c r="AE146" s="77" t="str">
        <f t="array" ref="AE146">IFERROR(INDEX($A$99:$B$128,MATCH(LARGE(($B$99:$B$128=AE$131)*1/ROW($A$99:$A$128),ROWS($A$132:$A146)),1/ROW($A$99:$A$128),0),COLUMNS($A$132:$A$132)),"")</f>
        <v/>
      </c>
      <c r="AF146" s="77" t="str">
        <f t="array" ref="AF146">IFERROR(INDEX($A$99:$B$128,MATCH(LARGE(($B$99:$B$128=AF$131)*1/ROW($A$99:$A$128),ROWS($A$132:$A146)),1/ROW($A$99:$A$128),0),COLUMNS($A$132:$A$132)),"")</f>
        <v/>
      </c>
      <c r="AG146" s="152" t="str">
        <f t="array" ref="AG146">IFERROR(INDEX($A$99:$B$128,MATCH(LARGE(($B$99:$B$128=AG$131)*1/ROW($A$99:$A$128),ROWS($A$132:$A146)),1/ROW($A$99:$A$128),0),COLUMNS($A$132:$A$132)),"")</f>
        <v/>
      </c>
      <c r="AH146" s="77" t="str">
        <f t="array" ref="AH146">IFERROR(INDEX($A$99:$F$128,MATCH(LARGE(($D$99:$D$128=AH$131)*1/ROW($A$99:$A$128),ROWS($A$132:$A146)),1/ROW($A$99:$A$128),0),COLUMNS($A$132:$A$132)),"")</f>
        <v/>
      </c>
      <c r="AI146" s="77" t="str">
        <f t="array" ref="AI146">IFERROR(INDEX($A$99:$F$128,MATCH(LARGE(($D$99:$D$128=AI$131)*1/ROW($A$99:$A$128),ROWS($A$132:$A146)),1/ROW($A$99:$A$128),0),COLUMNS($A$132:$A$132)),"")</f>
        <v/>
      </c>
      <c r="AJ146" s="77" t="str">
        <f t="array" ref="AJ146">IFERROR(INDEX($A$99:$F$128,MATCH(LARGE(($D$99:$D$128=AJ$131)*1/ROW($A$99:$A$128),ROWS($A$132:$A146)),1/ROW($A$99:$A$128),0),COLUMNS($A$132:$A$132)),"")</f>
        <v/>
      </c>
      <c r="AK146" s="77" t="str">
        <f t="array" ref="AK146">IFERROR(INDEX($A$99:$F$128,MATCH(LARGE(($E$99:$E$128=AK$131)*1/ROW($A$99:$A$128),ROWS($A$132:$A146)),1/ROW($A$99:$A$128),0),COLUMNS($A$132:$A$132)),"")</f>
        <v/>
      </c>
      <c r="AL146" s="77" t="str">
        <f t="array" ref="AL146">IFERROR(INDEX($A$99:$F$128,MATCH(LARGE(($E$99:$E$128=AL$131)*1/ROW($A$99:$A$128),ROWS($A$132:$A146)),1/ROW($A$99:$A$128),0),COLUMNS($A$132:$A$132)),"")</f>
        <v/>
      </c>
      <c r="AM146" s="77" t="str">
        <f t="array" ref="AM146">IFERROR(INDEX($A$99:$F$128,MATCH(LARGE(($E$99:$E$128=AM$131)*1/ROW($A$99:$A$128),ROWS($A$132:$A146)),1/ROW($A$99:$A$128),0),COLUMNS($A$132:$A$132)),"")</f>
        <v/>
      </c>
      <c r="AN146" s="513" t="str">
        <f t="array" ref="AN146">IFERROR(INDEX($A$99:$F$128,MATCH(LARGE(($F$99:$F$128=AN$131)*1/ROW($A$99:$A$128),ROWS($A$132:$A146)),1/ROW($A$99:$A$128),0),COLUMNS($A$132:$A$132)),"")</f>
        <v/>
      </c>
      <c r="AO146" s="513" t="str">
        <f t="array" ref="AO146">IFERROR(INDEX($A$99:$F$128,MATCH(LARGE(($F$99:$F$128=AO$131)*1/ROW($A$99:$A$128),ROWS($A$132:$A146)),1/ROW($A$99:$A$128),0),COLUMNS($A$132:$A$132)),"")</f>
        <v/>
      </c>
      <c r="AP146" s="513" t="str">
        <f t="array" ref="AP146">IFERROR(INDEX($A$99:$F$128,MATCH(LARGE(($F$99:$F$128=AP$131)*1/ROW($A$99:$A$128),ROWS($A$132:$A146)),1/ROW($A$99:$A$128),0),COLUMNS($A$132:$A$132)),"")</f>
        <v/>
      </c>
      <c r="AQ146" s="513" t="str">
        <f t="array" ref="AQ146">IFERROR(INDEX($A$99:$F$128,MATCH(LARGE(($F$99:$F$128=AQ$131)*1/ROW($A$99:$A$128),ROWS($A$132:$A146)),1/ROW($A$99:$A$128),0),COLUMNS($A$132:$A$132)),"")</f>
        <v/>
      </c>
      <c r="AR146" s="513" t="str">
        <f t="array" ref="AR146">IFERROR(INDEX($A$99:$B$128,MATCH(LARGE(($B$99:$B$128=AR$131)*1/ROW($A$99:$A$128),ROWS($A$132:$A146)),1/ROW($A$99:$A$128),0),COLUMNS($A$132:$A$132)),"")</f>
        <v/>
      </c>
      <c r="AS146" s="513" t="str">
        <f t="shared" si="7"/>
        <v/>
      </c>
      <c r="AT146" s="513" t="str">
        <f t="shared" si="9"/>
        <v/>
      </c>
      <c r="AU146" s="513" t="str">
        <f t="shared" si="8"/>
        <v/>
      </c>
      <c r="BK146" s="76"/>
      <c r="BM146" s="165"/>
      <c r="BU146" s="75"/>
      <c r="CI146" s="75"/>
      <c r="CJ146" s="75"/>
      <c r="CK146" s="75"/>
      <c r="CL146" s="75"/>
      <c r="CM146" s="75"/>
      <c r="CX146" s="75"/>
      <c r="DH146" s="75"/>
      <c r="DI146" s="75"/>
      <c r="DJ146" s="75"/>
    </row>
    <row r="147" spans="1:147" s="75" customFormat="1" hidden="1">
      <c r="A147" s="77" t="str">
        <f t="array" ref="A147">IFERROR(INDEX($A$99:$B$128,MATCH(LARGE(($B$99:$B$128=A$131)*1/ROW($A$99:$A$128),ROWS($A$132:$A147)),1/ROW($A$99:$A$128),0),COLUMNS($A$132:$A$132)),"")</f>
        <v/>
      </c>
      <c r="B147" s="77" t="str">
        <f t="array" ref="B147">IFERROR(INDEX($A$99:$B$128,MATCH(LARGE(($B$99:$B$128=B$131)*1/ROW($A$99:$A$128),ROWS($A$132:$A147)),1/ROW($A$99:$A$128),0),COLUMNS($A$132:$A$132)),"")</f>
        <v/>
      </c>
      <c r="C147" s="151" t="str">
        <f t="array" ref="C147">IFERROR(INDEX($A$99:$B$128,MATCH(LARGE(($B$99:$B$128=C$131)*1/ROW($A$99:$A$128),ROWS($A$132:$A147)),1/ROW($A$99:$A$128),0),COLUMNS($A$132:$A$132)),"")</f>
        <v/>
      </c>
      <c r="D147" s="77" t="str">
        <f t="array" ref="D147">IFERROR(INDEX($A$99:$B$128,MATCH(LARGE(($B$99:$B$128=D$131)*1/ROW($A$99:$A$128),ROWS($A$132:$A147)),1/ROW($A$99:$A$128),0),COLUMNS($A$132:$A$132)),"")</f>
        <v/>
      </c>
      <c r="E147" s="77" t="str">
        <f t="array" ref="E147">IFERROR(INDEX($A$99:$B$128,MATCH(LARGE(($B$99:$B$128=E$131)*1/ROW($A$99:$A$128),ROWS($A$132:$A147)),1/ROW($A$99:$A$128),0),COLUMNS($A$132:$A$132)),"")</f>
        <v/>
      </c>
      <c r="F147" s="77" t="str">
        <f t="array" ref="F147">IFERROR(INDEX($A$99:$B$128,MATCH(LARGE(($B$99:$B$128=F$131)*1/ROW($A$99:$A$128),ROWS($A$132:$A147)),1/ROW($A$99:$A$128),0),COLUMNS($A$132:$A$132)),"")</f>
        <v/>
      </c>
      <c r="G147" s="77" t="str">
        <f t="array" ref="G147">IFERROR(INDEX($A$99:$B$128,MATCH(LARGE(($B$99:$B$128=G$131)*1/ROW($A$99:$A$128),ROWS($A$132:$A147)),1/ROW($A$99:$A$128),0),COLUMNS($A$132:$A$132)),"")</f>
        <v/>
      </c>
      <c r="H147" s="77" t="str">
        <f t="array" ref="H147">IFERROR(INDEX($A$99:$B$128,MATCH(LARGE(($B$99:$B$128=H$131)*1/ROW($A$99:$A$128),ROWS($A$132:$A147)),1/ROW($A$99:$A$128),0),COLUMNS($A$132:$A$132)),"")</f>
        <v/>
      </c>
      <c r="I147" s="77" t="str">
        <f t="array" ref="I147">IFERROR(INDEX($A$99:$B$128,MATCH(LARGE(($B$99:$B$128=I$131)*1/ROW($A$99:$A$128),ROWS($A$132:$A147)),1/ROW($A$99:$A$128),0),COLUMNS($A$132:$A$132)),"")</f>
        <v/>
      </c>
      <c r="J147" s="77" t="str">
        <f t="array" ref="J147">IFERROR(INDEX($A$99:$B$128,MATCH(LARGE(($B$99:$B$128=J$131)*1/ROW($A$99:$A$128),ROWS($A$132:$A147)),1/ROW($A$99:$A$128),0),COLUMNS($A$132:$A$132)),"")</f>
        <v/>
      </c>
      <c r="K147" s="77" t="str">
        <f t="array" ref="K147">IFERROR(INDEX($A$99:$B$128,MATCH(LARGE(($B$99:$B$128=K$131)*1/ROW($A$99:$A$128),ROWS($A$132:$A147)),1/ROW($A$99:$A$128),0),COLUMNS($A$132:$A$132)),"")</f>
        <v/>
      </c>
      <c r="L147" s="77" t="str">
        <f t="array" ref="L147">IFERROR(INDEX($A$99:$B$128,MATCH(LARGE(($B$99:$B$128=L$131)*1/ROW($A$99:$A$128),ROWS($A$132:$A147)),1/ROW($A$99:$A$128),0),COLUMNS($A$132:$A$132)),"")</f>
        <v/>
      </c>
      <c r="M147" s="77" t="str">
        <f t="array" ref="M147">IFERROR(INDEX($A$99:$B$128,MATCH(LARGE(($B$99:$B$128=M$131)*1/ROW($A$99:$A$128),ROWS($A$132:$A147)),1/ROW($A$99:$A$128),0),COLUMNS($A$132:$A$132)),"")</f>
        <v/>
      </c>
      <c r="N147" s="77" t="str">
        <f t="array" ref="N147">IFERROR(INDEX($A$99:$B$128,MATCH(LARGE(($B$99:$B$128=N$131)*1/ROW($A$99:$A$128),ROWS($A$132:$A147)),1/ROW($A$99:$A$128),0),COLUMNS($A$132:$A$132)),"")</f>
        <v/>
      </c>
      <c r="O147" s="77" t="str">
        <f t="array" ref="O147">IFERROR(INDEX($A$99:$B$128,MATCH(LARGE(($B$99:$B$128=O$131)*1/ROW($A$99:$A$128),ROWS($A$132:$A147)),1/ROW($A$99:$A$128),0),COLUMNS($A$132:$A$132)),"")</f>
        <v/>
      </c>
      <c r="P147" s="77" t="str">
        <f t="array" ref="P147">IFERROR(INDEX($A$99:$B$128,MATCH(LARGE(($B$99:$B$128=P$131)*1/ROW($A$99:$A$128),ROWS($A$132:$A147)),1/ROW($A$99:$A$128),0),COLUMNS($A$132:$A$132)),"")</f>
        <v/>
      </c>
      <c r="Q147" s="77" t="str">
        <f t="array" ref="Q147">IFERROR(INDEX($A$99:$B$128,MATCH(LARGE(($B$99:$B$128=Q$131)*1/ROW($A$99:$A$128),ROWS($A$132:$A147)),1/ROW($A$99:$A$128),0),COLUMNS($A$132:$A$132)),"")</f>
        <v/>
      </c>
      <c r="R147" s="77" t="str">
        <f t="array" ref="R147">IFERROR(INDEX($A$99:$B$128,MATCH(LARGE(($B$99:$B$128=R$131)*1/ROW($A$99:$A$128),ROWS($A$132:$A147)),1/ROW($A$99:$A$128),0),COLUMNS($A$132:$A$132)),"")</f>
        <v/>
      </c>
      <c r="S147" s="77" t="str">
        <f t="array" ref="S147">IFERROR(INDEX($A$99:$B$128,MATCH(LARGE(($B$99:$B$128=S$131)*1/ROW($A$99:$A$128),ROWS($A$132:$A147)),1/ROW($A$99:$A$128),0),COLUMNS($A$132:$A$132)),"")</f>
        <v/>
      </c>
      <c r="T147" s="77" t="str">
        <f t="array" ref="T147">IFERROR(INDEX($A$99:$B$128,MATCH(LARGE(($B$99:$B$128=T$131)*1/ROW($A$99:$A$128),ROWS($A$132:$A147)),1/ROW($A$99:$A$128),0),COLUMNS($A$132:$A$132)),"")</f>
        <v/>
      </c>
      <c r="U147" s="77" t="str">
        <f t="array" ref="U147">IFERROR(INDEX($A$99:$B$128,MATCH(LARGE(($B$99:$B$128=U$131)*1/ROW($A$99:$A$128),ROWS($A$132:$A147)),1/ROW($A$99:$A$128),0),COLUMNS($A$132:$A$132)),"")</f>
        <v/>
      </c>
      <c r="V147" s="153" t="str">
        <f t="array" ref="V147">IFERROR(INDEX($A$99:$B$128,MATCH(LARGE(($B$99:$B$128=V$131)*1/ROW($A$99:$A$128),ROWS($A$132:$A147)),1/ROW($A$99:$A$128),0),COLUMNS($A$132:$A$132)),"")</f>
        <v/>
      </c>
      <c r="W147" s="77" t="str">
        <f t="array" ref="W147">IFERROR(INDEX($A$99:$B$128,MATCH(LARGE(($B$99:$B$128=W$131)*1/ROW($A$99:$A$128),ROWS($A$132:$A147)),1/ROW($A$99:$A$128),0),COLUMNS($A$132:$A$132)),"")</f>
        <v/>
      </c>
      <c r="X147" s="77" t="str">
        <f t="array" ref="X147">IFERROR(INDEX($A$99:$B$128,MATCH(LARGE(($B$99:$B$128=X$131)*1/ROW($A$99:$A$128),ROWS($A$132:$A147)),1/ROW($A$99:$A$128),0),COLUMNS($A$132:$A$132)),"")</f>
        <v/>
      </c>
      <c r="Y147" s="77" t="str">
        <f t="array" ref="Y147">IFERROR(INDEX($A$99:$B$128,MATCH(LARGE(($B$99:$B$128=Y$131)*1/ROW($A$99:$A$128),ROWS($A$132:$A147)),1/ROW($A$99:$A$128),0),COLUMNS($A$132:$A$132)),"")</f>
        <v/>
      </c>
      <c r="Z147" s="77" t="str">
        <f t="array" ref="Z147">IFERROR(INDEX($A$99:$B$128,MATCH(LARGE(($B$99:$B$128=Z$131)*1/ROW($A$99:$A$128),ROWS($A$132:$A147)),1/ROW($A$99:$A$128),0),COLUMNS($A$132:$A$132)),"")</f>
        <v/>
      </c>
      <c r="AA147" s="77" t="str">
        <f t="array" ref="AA147">IFERROR(INDEX($A$99:$B$128,MATCH(LARGE(($B$99:$B$128=AA$131)*1/ROW($A$99:$A$128),ROWS($A$132:$A147)),1/ROW($A$99:$A$128),0),COLUMNS($A$132:$A$132)),"")</f>
        <v/>
      </c>
      <c r="AB147" s="77" t="str">
        <f t="array" ref="AB147">IFERROR(INDEX($A$99:$B$128,MATCH(LARGE(($B$99:$B$128=AB$131)*1/ROW($A$99:$A$128),ROWS($A$132:$A147)),1/ROW($A$99:$A$128),0),COLUMNS($A$132:$A$132)),"")</f>
        <v/>
      </c>
      <c r="AC147" s="77" t="str">
        <f t="array" ref="AC147">IFERROR(INDEX($A$99:$B$128,MATCH(LARGE(($B$99:$B$128=AC$131)*1/ROW($A$99:$A$128),ROWS($A$132:$A147)),1/ROW($A$99:$A$128),0),COLUMNS($A$132:$A$132)),"")</f>
        <v/>
      </c>
      <c r="AD147" s="77" t="str">
        <f t="array" ref="AD147">IFERROR(INDEX($A$99:$B$128,MATCH(LARGE(($B$99:$B$128=AD$131)*1/ROW($A$99:$A$128),ROWS($A$132:$A147)),1/ROW($A$99:$A$128),0),COLUMNS($A$132:$A$132)),"")</f>
        <v/>
      </c>
      <c r="AE147" s="77" t="str">
        <f t="array" ref="AE147">IFERROR(INDEX($A$99:$B$128,MATCH(LARGE(($B$99:$B$128=AE$131)*1/ROW($A$99:$A$128),ROWS($A$132:$A147)),1/ROW($A$99:$A$128),0),COLUMNS($A$132:$A$132)),"")</f>
        <v/>
      </c>
      <c r="AF147" s="77" t="str">
        <f t="array" ref="AF147">IFERROR(INDEX($A$99:$B$128,MATCH(LARGE(($B$99:$B$128=AF$131)*1/ROW($A$99:$A$128),ROWS($A$132:$A147)),1/ROW($A$99:$A$128),0),COLUMNS($A$132:$A$132)),"")</f>
        <v/>
      </c>
      <c r="AG147" s="152" t="str">
        <f t="array" ref="AG147">IFERROR(INDEX($A$99:$B$128,MATCH(LARGE(($B$99:$B$128=AG$131)*1/ROW($A$99:$A$128),ROWS($A$132:$A147)),1/ROW($A$99:$A$128),0),COLUMNS($A$132:$A$132)),"")</f>
        <v/>
      </c>
      <c r="AH147" s="77" t="str">
        <f t="array" ref="AH147">IFERROR(INDEX($A$99:$F$128,MATCH(LARGE(($D$99:$D$128=AH$131)*1/ROW($A$99:$A$128),ROWS($A$132:$A147)),1/ROW($A$99:$A$128),0),COLUMNS($A$132:$A$132)),"")</f>
        <v/>
      </c>
      <c r="AI147" s="77" t="str">
        <f t="array" ref="AI147">IFERROR(INDEX($A$99:$F$128,MATCH(LARGE(($D$99:$D$128=AI$131)*1/ROW($A$99:$A$128),ROWS($A$132:$A147)),1/ROW($A$99:$A$128),0),COLUMNS($A$132:$A$132)),"")</f>
        <v/>
      </c>
      <c r="AJ147" s="77" t="str">
        <f t="array" ref="AJ147">IFERROR(INDEX($A$99:$F$128,MATCH(LARGE(($D$99:$D$128=AJ$131)*1/ROW($A$99:$A$128),ROWS($A$132:$A147)),1/ROW($A$99:$A$128),0),COLUMNS($A$132:$A$132)),"")</f>
        <v/>
      </c>
      <c r="AK147" s="77" t="str">
        <f t="array" ref="AK147">IFERROR(INDEX($A$99:$F$128,MATCH(LARGE(($E$99:$E$128=AK$131)*1/ROW($A$99:$A$128),ROWS($A$132:$A147)),1/ROW($A$99:$A$128),0),COLUMNS($A$132:$A$132)),"")</f>
        <v/>
      </c>
      <c r="AL147" s="77" t="str">
        <f t="array" ref="AL147">IFERROR(INDEX($A$99:$F$128,MATCH(LARGE(($E$99:$E$128=AL$131)*1/ROW($A$99:$A$128),ROWS($A$132:$A147)),1/ROW($A$99:$A$128),0),COLUMNS($A$132:$A$132)),"")</f>
        <v/>
      </c>
      <c r="AM147" s="77" t="str">
        <f t="array" ref="AM147">IFERROR(INDEX($A$99:$F$128,MATCH(LARGE(($E$99:$E$128=AM$131)*1/ROW($A$99:$A$128),ROWS($A$132:$A147)),1/ROW($A$99:$A$128),0),COLUMNS($A$132:$A$132)),"")</f>
        <v/>
      </c>
      <c r="AN147" s="513" t="str">
        <f t="array" ref="AN147">IFERROR(INDEX($A$99:$F$128,MATCH(LARGE(($F$99:$F$128=AN$131)*1/ROW($A$99:$A$128),ROWS($A$132:$A147)),1/ROW($A$99:$A$128),0),COLUMNS($A$132:$A$132)),"")</f>
        <v/>
      </c>
      <c r="AO147" s="513" t="str">
        <f t="array" ref="AO147">IFERROR(INDEX($A$99:$F$128,MATCH(LARGE(($F$99:$F$128=AO$131)*1/ROW($A$99:$A$128),ROWS($A$132:$A147)),1/ROW($A$99:$A$128),0),COLUMNS($A$132:$A$132)),"")</f>
        <v/>
      </c>
      <c r="AP147" s="513" t="str">
        <f t="array" ref="AP147">IFERROR(INDEX($A$99:$F$128,MATCH(LARGE(($F$99:$F$128=AP$131)*1/ROW($A$99:$A$128),ROWS($A$132:$A147)),1/ROW($A$99:$A$128),0),COLUMNS($A$132:$A$132)),"")</f>
        <v/>
      </c>
      <c r="AQ147" s="513" t="str">
        <f t="array" ref="AQ147">IFERROR(INDEX($A$99:$F$128,MATCH(LARGE(($F$99:$F$128=AQ$131)*1/ROW($A$99:$A$128),ROWS($A$132:$A147)),1/ROW($A$99:$A$128),0),COLUMNS($A$132:$A$132)),"")</f>
        <v/>
      </c>
      <c r="AR147" s="513" t="str">
        <f t="array" ref="AR147">IFERROR(INDEX($A$99:$B$128,MATCH(LARGE(($B$99:$B$128=AR$131)*1/ROW($A$99:$A$128),ROWS($A$132:$A147)),1/ROW($A$99:$A$128),0),COLUMNS($A$132:$A$132)),"")</f>
        <v/>
      </c>
      <c r="AS147" s="513" t="str">
        <f t="shared" si="7"/>
        <v/>
      </c>
      <c r="AT147" s="513" t="str">
        <f t="shared" si="9"/>
        <v/>
      </c>
      <c r="AU147" s="513" t="str">
        <f t="shared" si="8"/>
        <v/>
      </c>
      <c r="AV147" s="76"/>
      <c r="AW147" s="76"/>
      <c r="BL147" s="76"/>
      <c r="BM147" s="165"/>
      <c r="BU147" s="76"/>
      <c r="CD147" s="76"/>
      <c r="CE147" s="76"/>
      <c r="CF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row>
    <row r="148" spans="1:147" hidden="1">
      <c r="A148" s="77" t="str">
        <f t="array" ref="A148">IFERROR(INDEX($A$99:$B$128,MATCH(LARGE(($B$99:$B$128=A$131)*1/ROW($A$99:$A$128),ROWS($A$132:$A148)),1/ROW($A$99:$A$128),0),COLUMNS($A$132:$A$132)),"")</f>
        <v/>
      </c>
      <c r="B148" s="77" t="str">
        <f t="array" ref="B148">IFERROR(INDEX($A$99:$B$128,MATCH(LARGE(($B$99:$B$128=B$131)*1/ROW($A$99:$A$128),ROWS($A$132:$A148)),1/ROW($A$99:$A$128),0),COLUMNS($A$132:$A$132)),"")</f>
        <v/>
      </c>
      <c r="C148" s="151" t="str">
        <f t="array" ref="C148">IFERROR(INDEX($A$99:$B$128,MATCH(LARGE(($B$99:$B$128=C$131)*1/ROW($A$99:$A$128),ROWS($A$132:$A148)),1/ROW($A$99:$A$128),0),COLUMNS($A$132:$A$132)),"")</f>
        <v/>
      </c>
      <c r="D148" s="77" t="str">
        <f t="array" ref="D148">IFERROR(INDEX($A$99:$B$128,MATCH(LARGE(($B$99:$B$128=D$131)*1/ROW($A$99:$A$128),ROWS($A$132:$A148)),1/ROW($A$99:$A$128),0),COLUMNS($A$132:$A$132)),"")</f>
        <v/>
      </c>
      <c r="E148" s="77" t="str">
        <f t="array" ref="E148">IFERROR(INDEX($A$99:$B$128,MATCH(LARGE(($B$99:$B$128=E$131)*1/ROW($A$99:$A$128),ROWS($A$132:$A148)),1/ROW($A$99:$A$128),0),COLUMNS($A$132:$A$132)),"")</f>
        <v/>
      </c>
      <c r="F148" s="77" t="str">
        <f t="array" ref="F148">IFERROR(INDEX($A$99:$B$128,MATCH(LARGE(($B$99:$B$128=F$131)*1/ROW($A$99:$A$128),ROWS($A$132:$A148)),1/ROW($A$99:$A$128),0),COLUMNS($A$132:$A$132)),"")</f>
        <v/>
      </c>
      <c r="G148" s="77" t="str">
        <f t="array" ref="G148">IFERROR(INDEX($A$99:$B$128,MATCH(LARGE(($B$99:$B$128=G$131)*1/ROW($A$99:$A$128),ROWS($A$132:$A148)),1/ROW($A$99:$A$128),0),COLUMNS($A$132:$A$132)),"")</f>
        <v/>
      </c>
      <c r="H148" s="77" t="str">
        <f t="array" ref="H148">IFERROR(INDEX($A$99:$B$128,MATCH(LARGE(($B$99:$B$128=H$131)*1/ROW($A$99:$A$128),ROWS($A$132:$A148)),1/ROW($A$99:$A$128),0),COLUMNS($A$132:$A$132)),"")</f>
        <v/>
      </c>
      <c r="I148" s="77" t="str">
        <f t="array" ref="I148">IFERROR(INDEX($A$99:$B$128,MATCH(LARGE(($B$99:$B$128=I$131)*1/ROW($A$99:$A$128),ROWS($A$132:$A148)),1/ROW($A$99:$A$128),0),COLUMNS($A$132:$A$132)),"")</f>
        <v/>
      </c>
      <c r="J148" s="77" t="str">
        <f t="array" ref="J148">IFERROR(INDEX($A$99:$B$128,MATCH(LARGE(($B$99:$B$128=J$131)*1/ROW($A$99:$A$128),ROWS($A$132:$A148)),1/ROW($A$99:$A$128),0),COLUMNS($A$132:$A$132)),"")</f>
        <v/>
      </c>
      <c r="K148" s="77" t="str">
        <f t="array" ref="K148">IFERROR(INDEX($A$99:$B$128,MATCH(LARGE(($B$99:$B$128=K$131)*1/ROW($A$99:$A$128),ROWS($A$132:$A148)),1/ROW($A$99:$A$128),0),COLUMNS($A$132:$A$132)),"")</f>
        <v/>
      </c>
      <c r="L148" s="77" t="str">
        <f t="array" ref="L148">IFERROR(INDEX($A$99:$B$128,MATCH(LARGE(($B$99:$B$128=L$131)*1/ROW($A$99:$A$128),ROWS($A$132:$A148)),1/ROW($A$99:$A$128),0),COLUMNS($A$132:$A$132)),"")</f>
        <v/>
      </c>
      <c r="M148" s="77" t="str">
        <f t="array" ref="M148">IFERROR(INDEX($A$99:$B$128,MATCH(LARGE(($B$99:$B$128=M$131)*1/ROW($A$99:$A$128),ROWS($A$132:$A148)),1/ROW($A$99:$A$128),0),COLUMNS($A$132:$A$132)),"")</f>
        <v/>
      </c>
      <c r="N148" s="77" t="str">
        <f t="array" ref="N148">IFERROR(INDEX($A$99:$B$128,MATCH(LARGE(($B$99:$B$128=N$131)*1/ROW($A$99:$A$128),ROWS($A$132:$A148)),1/ROW($A$99:$A$128),0),COLUMNS($A$132:$A$132)),"")</f>
        <v/>
      </c>
      <c r="O148" s="77" t="str">
        <f t="array" ref="O148">IFERROR(INDEX($A$99:$B$128,MATCH(LARGE(($B$99:$B$128=O$131)*1/ROW($A$99:$A$128),ROWS($A$132:$A148)),1/ROW($A$99:$A$128),0),COLUMNS($A$132:$A$132)),"")</f>
        <v/>
      </c>
      <c r="P148" s="77" t="str">
        <f t="array" ref="P148">IFERROR(INDEX($A$99:$B$128,MATCH(LARGE(($B$99:$B$128=P$131)*1/ROW($A$99:$A$128),ROWS($A$132:$A148)),1/ROW($A$99:$A$128),0),COLUMNS($A$132:$A$132)),"")</f>
        <v/>
      </c>
      <c r="Q148" s="77" t="str">
        <f t="array" ref="Q148">IFERROR(INDEX($A$99:$B$128,MATCH(LARGE(($B$99:$B$128=Q$131)*1/ROW($A$99:$A$128),ROWS($A$132:$A148)),1/ROW($A$99:$A$128),0),COLUMNS($A$132:$A$132)),"")</f>
        <v/>
      </c>
      <c r="R148" s="77" t="str">
        <f t="array" ref="R148">IFERROR(INDEX($A$99:$B$128,MATCH(LARGE(($B$99:$B$128=R$131)*1/ROW($A$99:$A$128),ROWS($A$132:$A148)),1/ROW($A$99:$A$128),0),COLUMNS($A$132:$A$132)),"")</f>
        <v/>
      </c>
      <c r="S148" s="77" t="str">
        <f t="array" ref="S148">IFERROR(INDEX($A$99:$B$128,MATCH(LARGE(($B$99:$B$128=S$131)*1/ROW($A$99:$A$128),ROWS($A$132:$A148)),1/ROW($A$99:$A$128),0),COLUMNS($A$132:$A$132)),"")</f>
        <v/>
      </c>
      <c r="T148" s="77" t="str">
        <f t="array" ref="T148">IFERROR(INDEX($A$99:$B$128,MATCH(LARGE(($B$99:$B$128=T$131)*1/ROW($A$99:$A$128),ROWS($A$132:$A148)),1/ROW($A$99:$A$128),0),COLUMNS($A$132:$A$132)),"")</f>
        <v/>
      </c>
      <c r="U148" s="77" t="str">
        <f t="array" ref="U148">IFERROR(INDEX($A$99:$B$128,MATCH(LARGE(($B$99:$B$128=U$131)*1/ROW($A$99:$A$128),ROWS($A$132:$A148)),1/ROW($A$99:$A$128),0),COLUMNS($A$132:$A$132)),"")</f>
        <v/>
      </c>
      <c r="V148" s="153" t="str">
        <f t="array" ref="V148">IFERROR(INDEX($A$99:$B$128,MATCH(LARGE(($B$99:$B$128=V$131)*1/ROW($A$99:$A$128),ROWS($A$132:$A148)),1/ROW($A$99:$A$128),0),COLUMNS($A$132:$A$132)),"")</f>
        <v/>
      </c>
      <c r="W148" s="77" t="str">
        <f t="array" ref="W148">IFERROR(INDEX($A$99:$B$128,MATCH(LARGE(($B$99:$B$128=W$131)*1/ROW($A$99:$A$128),ROWS($A$132:$A148)),1/ROW($A$99:$A$128),0),COLUMNS($A$132:$A$132)),"")</f>
        <v/>
      </c>
      <c r="X148" s="77" t="str">
        <f t="array" ref="X148">IFERROR(INDEX($A$99:$B$128,MATCH(LARGE(($B$99:$B$128=X$131)*1/ROW($A$99:$A$128),ROWS($A$132:$A148)),1/ROW($A$99:$A$128),0),COLUMNS($A$132:$A$132)),"")</f>
        <v/>
      </c>
      <c r="Y148" s="77" t="str">
        <f t="array" ref="Y148">IFERROR(INDEX($A$99:$B$128,MATCH(LARGE(($B$99:$B$128=Y$131)*1/ROW($A$99:$A$128),ROWS($A$132:$A148)),1/ROW($A$99:$A$128),0),COLUMNS($A$132:$A$132)),"")</f>
        <v/>
      </c>
      <c r="Z148" s="77" t="str">
        <f t="array" ref="Z148">IFERROR(INDEX($A$99:$B$128,MATCH(LARGE(($B$99:$B$128=Z$131)*1/ROW($A$99:$A$128),ROWS($A$132:$A148)),1/ROW($A$99:$A$128),0),COLUMNS($A$132:$A$132)),"")</f>
        <v/>
      </c>
      <c r="AA148" s="77" t="str">
        <f t="array" ref="AA148">IFERROR(INDEX($A$99:$B$128,MATCH(LARGE(($B$99:$B$128=AA$131)*1/ROW($A$99:$A$128),ROWS($A$132:$A148)),1/ROW($A$99:$A$128),0),COLUMNS($A$132:$A$132)),"")</f>
        <v/>
      </c>
      <c r="AB148" s="77" t="str">
        <f t="array" ref="AB148">IFERROR(INDEX($A$99:$B$128,MATCH(LARGE(($B$99:$B$128=AB$131)*1/ROW($A$99:$A$128),ROWS($A$132:$A148)),1/ROW($A$99:$A$128),0),COLUMNS($A$132:$A$132)),"")</f>
        <v/>
      </c>
      <c r="AC148" s="77" t="str">
        <f t="array" ref="AC148">IFERROR(INDEX($A$99:$B$128,MATCH(LARGE(($B$99:$B$128=AC$131)*1/ROW($A$99:$A$128),ROWS($A$132:$A148)),1/ROW($A$99:$A$128),0),COLUMNS($A$132:$A$132)),"")</f>
        <v/>
      </c>
      <c r="AD148" s="77" t="str">
        <f t="array" ref="AD148">IFERROR(INDEX($A$99:$B$128,MATCH(LARGE(($B$99:$B$128=AD$131)*1/ROW($A$99:$A$128),ROWS($A$132:$A148)),1/ROW($A$99:$A$128),0),COLUMNS($A$132:$A$132)),"")</f>
        <v/>
      </c>
      <c r="AE148" s="77" t="str">
        <f t="array" ref="AE148">IFERROR(INDEX($A$99:$B$128,MATCH(LARGE(($B$99:$B$128=AE$131)*1/ROW($A$99:$A$128),ROWS($A$132:$A148)),1/ROW($A$99:$A$128),0),COLUMNS($A$132:$A$132)),"")</f>
        <v/>
      </c>
      <c r="AF148" s="77" t="str">
        <f t="array" ref="AF148">IFERROR(INDEX($A$99:$B$128,MATCH(LARGE(($B$99:$B$128=AF$131)*1/ROW($A$99:$A$128),ROWS($A$132:$A148)),1/ROW($A$99:$A$128),0),COLUMNS($A$132:$A$132)),"")</f>
        <v/>
      </c>
      <c r="AG148" s="152" t="str">
        <f t="array" ref="AG148">IFERROR(INDEX($A$99:$B$128,MATCH(LARGE(($B$99:$B$128=AG$131)*1/ROW($A$99:$A$128),ROWS($A$132:$A148)),1/ROW($A$99:$A$128),0),COLUMNS($A$132:$A$132)),"")</f>
        <v/>
      </c>
      <c r="AH148" s="77" t="str">
        <f t="array" ref="AH148">IFERROR(INDEX($A$99:$F$128,MATCH(LARGE(($D$99:$D$128=AH$131)*1/ROW($A$99:$A$128),ROWS($A$132:$A148)),1/ROW($A$99:$A$128),0),COLUMNS($A$132:$A$132)),"")</f>
        <v/>
      </c>
      <c r="AI148" s="77" t="str">
        <f t="array" ref="AI148">IFERROR(INDEX($A$99:$F$128,MATCH(LARGE(($D$99:$D$128=AI$131)*1/ROW($A$99:$A$128),ROWS($A$132:$A148)),1/ROW($A$99:$A$128),0),COLUMNS($A$132:$A$132)),"")</f>
        <v/>
      </c>
      <c r="AJ148" s="77" t="str">
        <f t="array" ref="AJ148">IFERROR(INDEX($A$99:$F$128,MATCH(LARGE(($D$99:$D$128=AJ$131)*1/ROW($A$99:$A$128),ROWS($A$132:$A148)),1/ROW($A$99:$A$128),0),COLUMNS($A$132:$A$132)),"")</f>
        <v/>
      </c>
      <c r="AK148" s="77" t="str">
        <f t="array" ref="AK148">IFERROR(INDEX($A$99:$F$128,MATCH(LARGE(($E$99:$E$128=AK$131)*1/ROW($A$99:$A$128),ROWS($A$132:$A148)),1/ROW($A$99:$A$128),0),COLUMNS($A$132:$A$132)),"")</f>
        <v/>
      </c>
      <c r="AL148" s="77" t="str">
        <f t="array" ref="AL148">IFERROR(INDEX($A$99:$F$128,MATCH(LARGE(($E$99:$E$128=AL$131)*1/ROW($A$99:$A$128),ROWS($A$132:$A148)),1/ROW($A$99:$A$128),0),COLUMNS($A$132:$A$132)),"")</f>
        <v/>
      </c>
      <c r="AM148" s="77" t="str">
        <f t="array" ref="AM148">IFERROR(INDEX($A$99:$F$128,MATCH(LARGE(($E$99:$E$128=AM$131)*1/ROW($A$99:$A$128),ROWS($A$132:$A148)),1/ROW($A$99:$A$128),0),COLUMNS($A$132:$A$132)),"")</f>
        <v/>
      </c>
      <c r="AN148" s="513" t="str">
        <f t="array" ref="AN148">IFERROR(INDEX($A$99:$F$128,MATCH(LARGE(($F$99:$F$128=AN$131)*1/ROW($A$99:$A$128),ROWS($A$132:$A148)),1/ROW($A$99:$A$128),0),COLUMNS($A$132:$A$132)),"")</f>
        <v/>
      </c>
      <c r="AO148" s="513" t="str">
        <f t="array" ref="AO148">IFERROR(INDEX($A$99:$F$128,MATCH(LARGE(($F$99:$F$128=AO$131)*1/ROW($A$99:$A$128),ROWS($A$132:$A148)),1/ROW($A$99:$A$128),0),COLUMNS($A$132:$A$132)),"")</f>
        <v/>
      </c>
      <c r="AP148" s="513" t="str">
        <f t="array" ref="AP148">IFERROR(INDEX($A$99:$F$128,MATCH(LARGE(($F$99:$F$128=AP$131)*1/ROW($A$99:$A$128),ROWS($A$132:$A148)),1/ROW($A$99:$A$128),0),COLUMNS($A$132:$A$132)),"")</f>
        <v/>
      </c>
      <c r="AQ148" s="513" t="str">
        <f t="array" ref="AQ148">IFERROR(INDEX($A$99:$F$128,MATCH(LARGE(($F$99:$F$128=AQ$131)*1/ROW($A$99:$A$128),ROWS($A$132:$A148)),1/ROW($A$99:$A$128),0),COLUMNS($A$132:$A$132)),"")</f>
        <v/>
      </c>
      <c r="AR148" s="513" t="str">
        <f t="array" ref="AR148">IFERROR(INDEX($A$99:$B$128,MATCH(LARGE(($B$99:$B$128=AR$131)*1/ROW($A$99:$A$128),ROWS($A$132:$A148)),1/ROW($A$99:$A$128),0),COLUMNS($A$132:$A$132)),"")</f>
        <v/>
      </c>
      <c r="AS148" s="513" t="str">
        <f t="shared" si="7"/>
        <v/>
      </c>
      <c r="AT148" s="513" t="str">
        <f t="shared" si="9"/>
        <v/>
      </c>
      <c r="AU148" s="513" t="str">
        <f t="shared" si="8"/>
        <v/>
      </c>
      <c r="BK148" s="76"/>
      <c r="BL148" s="75"/>
      <c r="BM148" s="165"/>
    </row>
    <row r="149" spans="1:147" hidden="1">
      <c r="A149" s="77" t="str">
        <f t="array" ref="A149">IFERROR(INDEX($A$99:$B$128,MATCH(LARGE(($B$99:$B$128=A$131)*1/ROW($A$99:$A$128),ROWS($A$132:$A149)),1/ROW($A$99:$A$128),0),COLUMNS($A$132:$A$132)),"")</f>
        <v/>
      </c>
      <c r="B149" s="77" t="str">
        <f t="array" ref="B149">IFERROR(INDEX($A$99:$B$128,MATCH(LARGE(($B$99:$B$128=B$131)*1/ROW($A$99:$A$128),ROWS($A$132:$A149)),1/ROW($A$99:$A$128),0),COLUMNS($A$132:$A$132)),"")</f>
        <v/>
      </c>
      <c r="C149" s="151" t="str">
        <f t="array" ref="C149">IFERROR(INDEX($A$99:$B$128,MATCH(LARGE(($B$99:$B$128=C$131)*1/ROW($A$99:$A$128),ROWS($A$132:$A149)),1/ROW($A$99:$A$128),0),COLUMNS($A$132:$A$132)),"")</f>
        <v/>
      </c>
      <c r="D149" s="77" t="str">
        <f t="array" ref="D149">IFERROR(INDEX($A$99:$B$128,MATCH(LARGE(($B$99:$B$128=D$131)*1/ROW($A$99:$A$128),ROWS($A$132:$A149)),1/ROW($A$99:$A$128),0),COLUMNS($A$132:$A$132)),"")</f>
        <v/>
      </c>
      <c r="E149" s="77" t="str">
        <f t="array" ref="E149">IFERROR(INDEX($A$99:$B$128,MATCH(LARGE(($B$99:$B$128=E$131)*1/ROW($A$99:$A$128),ROWS($A$132:$A149)),1/ROW($A$99:$A$128),0),COLUMNS($A$132:$A$132)),"")</f>
        <v/>
      </c>
      <c r="F149" s="77" t="str">
        <f t="array" ref="F149">IFERROR(INDEX($A$99:$B$128,MATCH(LARGE(($B$99:$B$128=F$131)*1/ROW($A$99:$A$128),ROWS($A$132:$A149)),1/ROW($A$99:$A$128),0),COLUMNS($A$132:$A$132)),"")</f>
        <v/>
      </c>
      <c r="G149" s="77" t="str">
        <f t="array" ref="G149">IFERROR(INDEX($A$99:$B$128,MATCH(LARGE(($B$99:$B$128=G$131)*1/ROW($A$99:$A$128),ROWS($A$132:$A149)),1/ROW($A$99:$A$128),0),COLUMNS($A$132:$A$132)),"")</f>
        <v/>
      </c>
      <c r="H149" s="77" t="str">
        <f t="array" ref="H149">IFERROR(INDEX($A$99:$B$128,MATCH(LARGE(($B$99:$B$128=H$131)*1/ROW($A$99:$A$128),ROWS($A$132:$A149)),1/ROW($A$99:$A$128),0),COLUMNS($A$132:$A$132)),"")</f>
        <v/>
      </c>
      <c r="I149" s="77" t="str">
        <f t="array" ref="I149">IFERROR(INDEX($A$99:$B$128,MATCH(LARGE(($B$99:$B$128=I$131)*1/ROW($A$99:$A$128),ROWS($A$132:$A149)),1/ROW($A$99:$A$128),0),COLUMNS($A$132:$A$132)),"")</f>
        <v/>
      </c>
      <c r="J149" s="77" t="str">
        <f t="array" ref="J149">IFERROR(INDEX($A$99:$B$128,MATCH(LARGE(($B$99:$B$128=J$131)*1/ROW($A$99:$A$128),ROWS($A$132:$A149)),1/ROW($A$99:$A$128),0),COLUMNS($A$132:$A$132)),"")</f>
        <v/>
      </c>
      <c r="K149" s="77" t="str">
        <f t="array" ref="K149">IFERROR(INDEX($A$99:$B$128,MATCH(LARGE(($B$99:$B$128=K$131)*1/ROW($A$99:$A$128),ROWS($A$132:$A149)),1/ROW($A$99:$A$128),0),COLUMNS($A$132:$A$132)),"")</f>
        <v/>
      </c>
      <c r="L149" s="77" t="str">
        <f t="array" ref="L149">IFERROR(INDEX($A$99:$B$128,MATCH(LARGE(($B$99:$B$128=L$131)*1/ROW($A$99:$A$128),ROWS($A$132:$A149)),1/ROW($A$99:$A$128),0),COLUMNS($A$132:$A$132)),"")</f>
        <v/>
      </c>
      <c r="M149" s="77" t="str">
        <f t="array" ref="M149">IFERROR(INDEX($A$99:$B$128,MATCH(LARGE(($B$99:$B$128=M$131)*1/ROW($A$99:$A$128),ROWS($A$132:$A149)),1/ROW($A$99:$A$128),0),COLUMNS($A$132:$A$132)),"")</f>
        <v/>
      </c>
      <c r="N149" s="77" t="str">
        <f t="array" ref="N149">IFERROR(INDEX($A$99:$B$128,MATCH(LARGE(($B$99:$B$128=N$131)*1/ROW($A$99:$A$128),ROWS($A$132:$A149)),1/ROW($A$99:$A$128),0),COLUMNS($A$132:$A$132)),"")</f>
        <v/>
      </c>
      <c r="O149" s="77" t="str">
        <f t="array" ref="O149">IFERROR(INDEX($A$99:$B$128,MATCH(LARGE(($B$99:$B$128=O$131)*1/ROW($A$99:$A$128),ROWS($A$132:$A149)),1/ROW($A$99:$A$128),0),COLUMNS($A$132:$A$132)),"")</f>
        <v/>
      </c>
      <c r="P149" s="77" t="str">
        <f t="array" ref="P149">IFERROR(INDEX($A$99:$B$128,MATCH(LARGE(($B$99:$B$128=P$131)*1/ROW($A$99:$A$128),ROWS($A$132:$A149)),1/ROW($A$99:$A$128),0),COLUMNS($A$132:$A$132)),"")</f>
        <v/>
      </c>
      <c r="Q149" s="77" t="str">
        <f t="array" ref="Q149">IFERROR(INDEX($A$99:$B$128,MATCH(LARGE(($B$99:$B$128=Q$131)*1/ROW($A$99:$A$128),ROWS($A$132:$A149)),1/ROW($A$99:$A$128),0),COLUMNS($A$132:$A$132)),"")</f>
        <v/>
      </c>
      <c r="R149" s="77" t="str">
        <f t="array" ref="R149">IFERROR(INDEX($A$99:$B$128,MATCH(LARGE(($B$99:$B$128=R$131)*1/ROW($A$99:$A$128),ROWS($A$132:$A149)),1/ROW($A$99:$A$128),0),COLUMNS($A$132:$A$132)),"")</f>
        <v/>
      </c>
      <c r="S149" s="77" t="str">
        <f t="array" ref="S149">IFERROR(INDEX($A$99:$B$128,MATCH(LARGE(($B$99:$B$128=S$131)*1/ROW($A$99:$A$128),ROWS($A$132:$A149)),1/ROW($A$99:$A$128),0),COLUMNS($A$132:$A$132)),"")</f>
        <v/>
      </c>
      <c r="T149" s="77" t="str">
        <f t="array" ref="T149">IFERROR(INDEX($A$99:$B$128,MATCH(LARGE(($B$99:$B$128=T$131)*1/ROW($A$99:$A$128),ROWS($A$132:$A149)),1/ROW($A$99:$A$128),0),COLUMNS($A$132:$A$132)),"")</f>
        <v/>
      </c>
      <c r="U149" s="77" t="str">
        <f t="array" ref="U149">IFERROR(INDEX($A$99:$B$128,MATCH(LARGE(($B$99:$B$128=U$131)*1/ROW($A$99:$A$128),ROWS($A$132:$A149)),1/ROW($A$99:$A$128),0),COLUMNS($A$132:$A$132)),"")</f>
        <v/>
      </c>
      <c r="V149" s="153" t="str">
        <f t="array" ref="V149">IFERROR(INDEX($A$99:$B$128,MATCH(LARGE(($B$99:$B$128=V$131)*1/ROW($A$99:$A$128),ROWS($A$132:$A149)),1/ROW($A$99:$A$128),0),COLUMNS($A$132:$A$132)),"")</f>
        <v/>
      </c>
      <c r="W149" s="77" t="str">
        <f t="array" ref="W149">IFERROR(INDEX($A$99:$B$128,MATCH(LARGE(($B$99:$B$128=W$131)*1/ROW($A$99:$A$128),ROWS($A$132:$A149)),1/ROW($A$99:$A$128),0),COLUMNS($A$132:$A$132)),"")</f>
        <v/>
      </c>
      <c r="X149" s="77" t="str">
        <f t="array" ref="X149">IFERROR(INDEX($A$99:$B$128,MATCH(LARGE(($B$99:$B$128=X$131)*1/ROW($A$99:$A$128),ROWS($A$132:$A149)),1/ROW($A$99:$A$128),0),COLUMNS($A$132:$A$132)),"")</f>
        <v/>
      </c>
      <c r="Y149" s="77" t="str">
        <f t="array" ref="Y149">IFERROR(INDEX($A$99:$B$128,MATCH(LARGE(($B$99:$B$128=Y$131)*1/ROW($A$99:$A$128),ROWS($A$132:$A149)),1/ROW($A$99:$A$128),0),COLUMNS($A$132:$A$132)),"")</f>
        <v/>
      </c>
      <c r="Z149" s="77" t="str">
        <f t="array" ref="Z149">IFERROR(INDEX($A$99:$B$128,MATCH(LARGE(($B$99:$B$128=Z$131)*1/ROW($A$99:$A$128),ROWS($A$132:$A149)),1/ROW($A$99:$A$128),0),COLUMNS($A$132:$A$132)),"")</f>
        <v/>
      </c>
      <c r="AA149" s="77" t="str">
        <f t="array" ref="AA149">IFERROR(INDEX($A$99:$B$128,MATCH(LARGE(($B$99:$B$128=AA$131)*1/ROW($A$99:$A$128),ROWS($A$132:$A149)),1/ROW($A$99:$A$128),0),COLUMNS($A$132:$A$132)),"")</f>
        <v/>
      </c>
      <c r="AB149" s="77" t="str">
        <f t="array" ref="AB149">IFERROR(INDEX($A$99:$B$128,MATCH(LARGE(($B$99:$B$128=AB$131)*1/ROW($A$99:$A$128),ROWS($A$132:$A149)),1/ROW($A$99:$A$128),0),COLUMNS($A$132:$A$132)),"")</f>
        <v/>
      </c>
      <c r="AC149" s="77" t="str">
        <f t="array" ref="AC149">IFERROR(INDEX($A$99:$B$128,MATCH(LARGE(($B$99:$B$128=AC$131)*1/ROW($A$99:$A$128),ROWS($A$132:$A149)),1/ROW($A$99:$A$128),0),COLUMNS($A$132:$A$132)),"")</f>
        <v/>
      </c>
      <c r="AD149" s="77" t="str">
        <f t="array" ref="AD149">IFERROR(INDEX($A$99:$B$128,MATCH(LARGE(($B$99:$B$128=AD$131)*1/ROW($A$99:$A$128),ROWS($A$132:$A149)),1/ROW($A$99:$A$128),0),COLUMNS($A$132:$A$132)),"")</f>
        <v/>
      </c>
      <c r="AE149" s="77" t="str">
        <f t="array" ref="AE149">IFERROR(INDEX($A$99:$B$128,MATCH(LARGE(($B$99:$B$128=AE$131)*1/ROW($A$99:$A$128),ROWS($A$132:$A149)),1/ROW($A$99:$A$128),0),COLUMNS($A$132:$A$132)),"")</f>
        <v/>
      </c>
      <c r="AF149" s="77" t="str">
        <f t="array" ref="AF149">IFERROR(INDEX($A$99:$B$128,MATCH(LARGE(($B$99:$B$128=AF$131)*1/ROW($A$99:$A$128),ROWS($A$132:$A149)),1/ROW($A$99:$A$128),0),COLUMNS($A$132:$A$132)),"")</f>
        <v/>
      </c>
      <c r="AG149" s="152" t="str">
        <f t="array" ref="AG149">IFERROR(INDEX($A$99:$B$128,MATCH(LARGE(($B$99:$B$128=AG$131)*1/ROW($A$99:$A$128),ROWS($A$132:$A149)),1/ROW($A$99:$A$128),0),COLUMNS($A$132:$A$132)),"")</f>
        <v/>
      </c>
      <c r="AH149" s="77" t="str">
        <f t="array" ref="AH149">IFERROR(INDEX($A$99:$F$128,MATCH(LARGE(($D$99:$D$128=AH$131)*1/ROW($A$99:$A$128),ROWS($A$132:$A149)),1/ROW($A$99:$A$128),0),COLUMNS($A$132:$A$132)),"")</f>
        <v/>
      </c>
      <c r="AI149" s="77" t="str">
        <f t="array" ref="AI149">IFERROR(INDEX($A$99:$F$128,MATCH(LARGE(($D$99:$D$128=AI$131)*1/ROW($A$99:$A$128),ROWS($A$132:$A149)),1/ROW($A$99:$A$128),0),COLUMNS($A$132:$A$132)),"")</f>
        <v/>
      </c>
      <c r="AJ149" s="77" t="str">
        <f t="array" ref="AJ149">IFERROR(INDEX($A$99:$F$128,MATCH(LARGE(($D$99:$D$128=AJ$131)*1/ROW($A$99:$A$128),ROWS($A$132:$A149)),1/ROW($A$99:$A$128),0),COLUMNS($A$132:$A$132)),"")</f>
        <v/>
      </c>
      <c r="AK149" s="77" t="str">
        <f t="array" ref="AK149">IFERROR(INDEX($A$99:$F$128,MATCH(LARGE(($E$99:$E$128=AK$131)*1/ROW($A$99:$A$128),ROWS($A$132:$A149)),1/ROW($A$99:$A$128),0),COLUMNS($A$132:$A$132)),"")</f>
        <v/>
      </c>
      <c r="AL149" s="77" t="str">
        <f t="array" ref="AL149">IFERROR(INDEX($A$99:$F$128,MATCH(LARGE(($E$99:$E$128=AL$131)*1/ROW($A$99:$A$128),ROWS($A$132:$A149)),1/ROW($A$99:$A$128),0),COLUMNS($A$132:$A$132)),"")</f>
        <v/>
      </c>
      <c r="AM149" s="77" t="str">
        <f t="array" ref="AM149">IFERROR(INDEX($A$99:$F$128,MATCH(LARGE(($E$99:$E$128=AM$131)*1/ROW($A$99:$A$128),ROWS($A$132:$A149)),1/ROW($A$99:$A$128),0),COLUMNS($A$132:$A$132)),"")</f>
        <v/>
      </c>
      <c r="AN149" s="513" t="str">
        <f t="array" ref="AN149">IFERROR(INDEX($A$99:$F$128,MATCH(LARGE(($F$99:$F$128=AN$131)*1/ROW($A$99:$A$128),ROWS($A$132:$A149)),1/ROW($A$99:$A$128),0),COLUMNS($A$132:$A$132)),"")</f>
        <v/>
      </c>
      <c r="AO149" s="513" t="str">
        <f t="array" ref="AO149">IFERROR(INDEX($A$99:$F$128,MATCH(LARGE(($F$99:$F$128=AO$131)*1/ROW($A$99:$A$128),ROWS($A$132:$A149)),1/ROW($A$99:$A$128),0),COLUMNS($A$132:$A$132)),"")</f>
        <v/>
      </c>
      <c r="AP149" s="513" t="str">
        <f t="array" ref="AP149">IFERROR(INDEX($A$99:$F$128,MATCH(LARGE(($F$99:$F$128=AP$131)*1/ROW($A$99:$A$128),ROWS($A$132:$A149)),1/ROW($A$99:$A$128),0),COLUMNS($A$132:$A$132)),"")</f>
        <v/>
      </c>
      <c r="AQ149" s="513" t="str">
        <f t="array" ref="AQ149">IFERROR(INDEX($A$99:$F$128,MATCH(LARGE(($F$99:$F$128=AQ$131)*1/ROW($A$99:$A$128),ROWS($A$132:$A149)),1/ROW($A$99:$A$128),0),COLUMNS($A$132:$A$132)),"")</f>
        <v/>
      </c>
      <c r="AR149" s="513" t="str">
        <f t="array" ref="AR149">IFERROR(INDEX($A$99:$B$128,MATCH(LARGE(($B$99:$B$128=AR$131)*1/ROW($A$99:$A$128),ROWS($A$132:$A149)),1/ROW($A$99:$A$128),0),COLUMNS($A$132:$A$132)),"")</f>
        <v/>
      </c>
      <c r="AS149" s="513" t="str">
        <f t="shared" si="7"/>
        <v/>
      </c>
      <c r="AT149" s="513" t="str">
        <f t="shared" si="9"/>
        <v/>
      </c>
      <c r="AU149" s="513" t="str">
        <f t="shared" si="8"/>
        <v/>
      </c>
      <c r="BK149" s="76"/>
      <c r="BM149" s="164"/>
      <c r="CD149" s="75"/>
    </row>
    <row r="150" spans="1:147" hidden="1">
      <c r="A150" s="77" t="str">
        <f t="array" ref="A150">IFERROR(INDEX($A$99:$B$128,MATCH(LARGE(($B$99:$B$128=A$131)*1/ROW($A$99:$A$128),ROWS($A$132:$A150)),1/ROW($A$99:$A$128),0),COLUMNS($A$132:$A$132)),"")</f>
        <v/>
      </c>
      <c r="B150" s="77" t="str">
        <f t="array" ref="B150">IFERROR(INDEX($A$99:$B$128,MATCH(LARGE(($B$99:$B$128=B$131)*1/ROW($A$99:$A$128),ROWS($A$132:$A150)),1/ROW($A$99:$A$128),0),COLUMNS($A$132:$A$132)),"")</f>
        <v/>
      </c>
      <c r="C150" s="151" t="str">
        <f t="array" ref="C150">IFERROR(INDEX($A$99:$B$128,MATCH(LARGE(($B$99:$B$128=C$131)*1/ROW($A$99:$A$128),ROWS($A$132:$A150)),1/ROW($A$99:$A$128),0),COLUMNS($A$132:$A$132)),"")</f>
        <v/>
      </c>
      <c r="D150" s="77" t="str">
        <f t="array" ref="D150">IFERROR(INDEX($A$99:$B$128,MATCH(LARGE(($B$99:$B$128=D$131)*1/ROW($A$99:$A$128),ROWS($A$132:$A150)),1/ROW($A$99:$A$128),0),COLUMNS($A$132:$A$132)),"")</f>
        <v/>
      </c>
      <c r="E150" s="77" t="str">
        <f t="array" ref="E150">IFERROR(INDEX($A$99:$B$128,MATCH(LARGE(($B$99:$B$128=E$131)*1/ROW($A$99:$A$128),ROWS($A$132:$A150)),1/ROW($A$99:$A$128),0),COLUMNS($A$132:$A$132)),"")</f>
        <v/>
      </c>
      <c r="F150" s="77" t="str">
        <f t="array" ref="F150">IFERROR(INDEX($A$99:$B$128,MATCH(LARGE(($B$99:$B$128=F$131)*1/ROW($A$99:$A$128),ROWS($A$132:$A150)),1/ROW($A$99:$A$128),0),COLUMNS($A$132:$A$132)),"")</f>
        <v/>
      </c>
      <c r="G150" s="77" t="str">
        <f t="array" ref="G150">IFERROR(INDEX($A$99:$B$128,MATCH(LARGE(($B$99:$B$128=G$131)*1/ROW($A$99:$A$128),ROWS($A$132:$A150)),1/ROW($A$99:$A$128),0),COLUMNS($A$132:$A$132)),"")</f>
        <v/>
      </c>
      <c r="H150" s="77" t="str">
        <f t="array" ref="H150">IFERROR(INDEX($A$99:$B$128,MATCH(LARGE(($B$99:$B$128=H$131)*1/ROW($A$99:$A$128),ROWS($A$132:$A150)),1/ROW($A$99:$A$128),0),COLUMNS($A$132:$A$132)),"")</f>
        <v/>
      </c>
      <c r="I150" s="77" t="str">
        <f t="array" ref="I150">IFERROR(INDEX($A$99:$B$128,MATCH(LARGE(($B$99:$B$128=I$131)*1/ROW($A$99:$A$128),ROWS($A$132:$A150)),1/ROW($A$99:$A$128),0),COLUMNS($A$132:$A$132)),"")</f>
        <v/>
      </c>
      <c r="J150" s="77" t="str">
        <f t="array" ref="J150">IFERROR(INDEX($A$99:$B$128,MATCH(LARGE(($B$99:$B$128=J$131)*1/ROW($A$99:$A$128),ROWS($A$132:$A150)),1/ROW($A$99:$A$128),0),COLUMNS($A$132:$A$132)),"")</f>
        <v/>
      </c>
      <c r="K150" s="77" t="str">
        <f t="array" ref="K150">IFERROR(INDEX($A$99:$B$128,MATCH(LARGE(($B$99:$B$128=K$131)*1/ROW($A$99:$A$128),ROWS($A$132:$A150)),1/ROW($A$99:$A$128),0),COLUMNS($A$132:$A$132)),"")</f>
        <v/>
      </c>
      <c r="L150" s="77" t="str">
        <f t="array" ref="L150">IFERROR(INDEX($A$99:$B$128,MATCH(LARGE(($B$99:$B$128=L$131)*1/ROW($A$99:$A$128),ROWS($A$132:$A150)),1/ROW($A$99:$A$128),0),COLUMNS($A$132:$A$132)),"")</f>
        <v/>
      </c>
      <c r="M150" s="77" t="str">
        <f t="array" ref="M150">IFERROR(INDEX($A$99:$B$128,MATCH(LARGE(($B$99:$B$128=M$131)*1/ROW($A$99:$A$128),ROWS($A$132:$A150)),1/ROW($A$99:$A$128),0),COLUMNS($A$132:$A$132)),"")</f>
        <v/>
      </c>
      <c r="N150" s="77" t="str">
        <f t="array" ref="N150">IFERROR(INDEX($A$99:$B$128,MATCH(LARGE(($B$99:$B$128=N$131)*1/ROW($A$99:$A$128),ROWS($A$132:$A150)),1/ROW($A$99:$A$128),0),COLUMNS($A$132:$A$132)),"")</f>
        <v/>
      </c>
      <c r="O150" s="77" t="str">
        <f t="array" ref="O150">IFERROR(INDEX($A$99:$B$128,MATCH(LARGE(($B$99:$B$128=O$131)*1/ROW($A$99:$A$128),ROWS($A$132:$A150)),1/ROW($A$99:$A$128),0),COLUMNS($A$132:$A$132)),"")</f>
        <v/>
      </c>
      <c r="P150" s="77" t="str">
        <f t="array" ref="P150">IFERROR(INDEX($A$99:$B$128,MATCH(LARGE(($B$99:$B$128=P$131)*1/ROW($A$99:$A$128),ROWS($A$132:$A150)),1/ROW($A$99:$A$128),0),COLUMNS($A$132:$A$132)),"")</f>
        <v/>
      </c>
      <c r="Q150" s="77" t="str">
        <f t="array" ref="Q150">IFERROR(INDEX($A$99:$B$128,MATCH(LARGE(($B$99:$B$128=Q$131)*1/ROW($A$99:$A$128),ROWS($A$132:$A150)),1/ROW($A$99:$A$128),0),COLUMNS($A$132:$A$132)),"")</f>
        <v/>
      </c>
      <c r="R150" s="77" t="str">
        <f t="array" ref="R150">IFERROR(INDEX($A$99:$B$128,MATCH(LARGE(($B$99:$B$128=R$131)*1/ROW($A$99:$A$128),ROWS($A$132:$A150)),1/ROW($A$99:$A$128),0),COLUMNS($A$132:$A$132)),"")</f>
        <v/>
      </c>
      <c r="S150" s="77" t="str">
        <f t="array" ref="S150">IFERROR(INDEX($A$99:$B$128,MATCH(LARGE(($B$99:$B$128=S$131)*1/ROW($A$99:$A$128),ROWS($A$132:$A150)),1/ROW($A$99:$A$128),0),COLUMNS($A$132:$A$132)),"")</f>
        <v/>
      </c>
      <c r="T150" s="77" t="str">
        <f t="array" ref="T150">IFERROR(INDEX($A$99:$B$128,MATCH(LARGE(($B$99:$B$128=T$131)*1/ROW($A$99:$A$128),ROWS($A$132:$A150)),1/ROW($A$99:$A$128),0),COLUMNS($A$132:$A$132)),"")</f>
        <v/>
      </c>
      <c r="U150" s="77" t="str">
        <f t="array" ref="U150">IFERROR(INDEX($A$99:$B$128,MATCH(LARGE(($B$99:$B$128=U$131)*1/ROW($A$99:$A$128),ROWS($A$132:$A150)),1/ROW($A$99:$A$128),0),COLUMNS($A$132:$A$132)),"")</f>
        <v/>
      </c>
      <c r="V150" s="153" t="str">
        <f t="array" ref="V150">IFERROR(INDEX($A$99:$B$128,MATCH(LARGE(($B$99:$B$128=V$131)*1/ROW($A$99:$A$128),ROWS($A$132:$A150)),1/ROW($A$99:$A$128),0),COLUMNS($A$132:$A$132)),"")</f>
        <v/>
      </c>
      <c r="W150" s="77" t="str">
        <f t="array" ref="W150">IFERROR(INDEX($A$99:$B$128,MATCH(LARGE(($B$99:$B$128=W$131)*1/ROW($A$99:$A$128),ROWS($A$132:$A150)),1/ROW($A$99:$A$128),0),COLUMNS($A$132:$A$132)),"")</f>
        <v/>
      </c>
      <c r="X150" s="77" t="str">
        <f t="array" ref="X150">IFERROR(INDEX($A$99:$B$128,MATCH(LARGE(($B$99:$B$128=X$131)*1/ROW($A$99:$A$128),ROWS($A$132:$A150)),1/ROW($A$99:$A$128),0),COLUMNS($A$132:$A$132)),"")</f>
        <v/>
      </c>
      <c r="Y150" s="77" t="str">
        <f t="array" ref="Y150">IFERROR(INDEX($A$99:$B$128,MATCH(LARGE(($B$99:$B$128=Y$131)*1/ROW($A$99:$A$128),ROWS($A$132:$A150)),1/ROW($A$99:$A$128),0),COLUMNS($A$132:$A$132)),"")</f>
        <v/>
      </c>
      <c r="Z150" s="77" t="str">
        <f t="array" ref="Z150">IFERROR(INDEX($A$99:$B$128,MATCH(LARGE(($B$99:$B$128=Z$131)*1/ROW($A$99:$A$128),ROWS($A$132:$A150)),1/ROW($A$99:$A$128),0),COLUMNS($A$132:$A$132)),"")</f>
        <v/>
      </c>
      <c r="AA150" s="77" t="str">
        <f t="array" ref="AA150">IFERROR(INDEX($A$99:$B$128,MATCH(LARGE(($B$99:$B$128=AA$131)*1/ROW($A$99:$A$128),ROWS($A$132:$A150)),1/ROW($A$99:$A$128),0),COLUMNS($A$132:$A$132)),"")</f>
        <v/>
      </c>
      <c r="AB150" s="77" t="str">
        <f t="array" ref="AB150">IFERROR(INDEX($A$99:$B$128,MATCH(LARGE(($B$99:$B$128=AB$131)*1/ROW($A$99:$A$128),ROWS($A$132:$A150)),1/ROW($A$99:$A$128),0),COLUMNS($A$132:$A$132)),"")</f>
        <v/>
      </c>
      <c r="AC150" s="77" t="str">
        <f t="array" ref="AC150">IFERROR(INDEX($A$99:$B$128,MATCH(LARGE(($B$99:$B$128=AC$131)*1/ROW($A$99:$A$128),ROWS($A$132:$A150)),1/ROW($A$99:$A$128),0),COLUMNS($A$132:$A$132)),"")</f>
        <v/>
      </c>
      <c r="AD150" s="77" t="str">
        <f t="array" ref="AD150">IFERROR(INDEX($A$99:$B$128,MATCH(LARGE(($B$99:$B$128=AD$131)*1/ROW($A$99:$A$128),ROWS($A$132:$A150)),1/ROW($A$99:$A$128),0),COLUMNS($A$132:$A$132)),"")</f>
        <v/>
      </c>
      <c r="AE150" s="77" t="str">
        <f t="array" ref="AE150">IFERROR(INDEX($A$99:$B$128,MATCH(LARGE(($B$99:$B$128=AE$131)*1/ROW($A$99:$A$128),ROWS($A$132:$A150)),1/ROW($A$99:$A$128),0),COLUMNS($A$132:$A$132)),"")</f>
        <v/>
      </c>
      <c r="AF150" s="77" t="str">
        <f t="array" ref="AF150">IFERROR(INDEX($A$99:$B$128,MATCH(LARGE(($B$99:$B$128=AF$131)*1/ROW($A$99:$A$128),ROWS($A$132:$A150)),1/ROW($A$99:$A$128),0),COLUMNS($A$132:$A$132)),"")</f>
        <v/>
      </c>
      <c r="AG150" s="152" t="str">
        <f t="array" ref="AG150">IFERROR(INDEX($A$99:$B$128,MATCH(LARGE(($B$99:$B$128=AG$131)*1/ROW($A$99:$A$128),ROWS($A$132:$A150)),1/ROW($A$99:$A$128),0),COLUMNS($A$132:$A$132)),"")</f>
        <v/>
      </c>
      <c r="AH150" s="77" t="str">
        <f t="array" ref="AH150">IFERROR(INDEX($A$99:$F$128,MATCH(LARGE(($D$99:$D$128=AH$131)*1/ROW($A$99:$A$128),ROWS($A$132:$A150)),1/ROW($A$99:$A$128),0),COLUMNS($A$132:$A$132)),"")</f>
        <v/>
      </c>
      <c r="AI150" s="77" t="str">
        <f t="array" ref="AI150">IFERROR(INDEX($A$99:$F$128,MATCH(LARGE(($D$99:$D$128=AI$131)*1/ROW($A$99:$A$128),ROWS($A$132:$A150)),1/ROW($A$99:$A$128),0),COLUMNS($A$132:$A$132)),"")</f>
        <v/>
      </c>
      <c r="AJ150" s="77" t="str">
        <f t="array" ref="AJ150">IFERROR(INDEX($A$99:$F$128,MATCH(LARGE(($D$99:$D$128=AJ$131)*1/ROW($A$99:$A$128),ROWS($A$132:$A150)),1/ROW($A$99:$A$128),0),COLUMNS($A$132:$A$132)),"")</f>
        <v/>
      </c>
      <c r="AK150" s="77" t="str">
        <f t="array" ref="AK150">IFERROR(INDEX($A$99:$F$128,MATCH(LARGE(($E$99:$E$128=AK$131)*1/ROW($A$99:$A$128),ROWS($A$132:$A150)),1/ROW($A$99:$A$128),0),COLUMNS($A$132:$A$132)),"")</f>
        <v/>
      </c>
      <c r="AL150" s="77" t="str">
        <f t="array" ref="AL150">IFERROR(INDEX($A$99:$F$128,MATCH(LARGE(($E$99:$E$128=AL$131)*1/ROW($A$99:$A$128),ROWS($A$132:$A150)),1/ROW($A$99:$A$128),0),COLUMNS($A$132:$A$132)),"")</f>
        <v/>
      </c>
      <c r="AM150" s="77" t="str">
        <f t="array" ref="AM150">IFERROR(INDEX($A$99:$F$128,MATCH(LARGE(($E$99:$E$128=AM$131)*1/ROW($A$99:$A$128),ROWS($A$132:$A150)),1/ROW($A$99:$A$128),0),COLUMNS($A$132:$A$132)),"")</f>
        <v/>
      </c>
      <c r="AN150" s="513" t="str">
        <f t="array" ref="AN150">IFERROR(INDEX($A$99:$F$128,MATCH(LARGE(($F$99:$F$128=AN$131)*1/ROW($A$99:$A$128),ROWS($A$132:$A150)),1/ROW($A$99:$A$128),0),COLUMNS($A$132:$A$132)),"")</f>
        <v/>
      </c>
      <c r="AO150" s="513" t="str">
        <f t="array" ref="AO150">IFERROR(INDEX($A$99:$F$128,MATCH(LARGE(($F$99:$F$128=AO$131)*1/ROW($A$99:$A$128),ROWS($A$132:$A150)),1/ROW($A$99:$A$128),0),COLUMNS($A$132:$A$132)),"")</f>
        <v/>
      </c>
      <c r="AP150" s="513" t="str">
        <f t="array" ref="AP150">IFERROR(INDEX($A$99:$F$128,MATCH(LARGE(($F$99:$F$128=AP$131)*1/ROW($A$99:$A$128),ROWS($A$132:$A150)),1/ROW($A$99:$A$128),0),COLUMNS($A$132:$A$132)),"")</f>
        <v/>
      </c>
      <c r="AQ150" s="513" t="str">
        <f t="array" ref="AQ150">IFERROR(INDEX($A$99:$F$128,MATCH(LARGE(($F$99:$F$128=AQ$131)*1/ROW($A$99:$A$128),ROWS($A$132:$A150)),1/ROW($A$99:$A$128),0),COLUMNS($A$132:$A$132)),"")</f>
        <v/>
      </c>
      <c r="AR150" s="513" t="str">
        <f t="array" ref="AR150">IFERROR(INDEX($A$99:$B$128,MATCH(LARGE(($B$99:$B$128=AR$131)*1/ROW($A$99:$A$128),ROWS($A$132:$A150)),1/ROW($A$99:$A$128),0),COLUMNS($A$132:$A$132)),"")</f>
        <v/>
      </c>
      <c r="AS150" s="513" t="str">
        <f t="shared" si="7"/>
        <v/>
      </c>
      <c r="AT150" s="513" t="str">
        <f t="shared" si="9"/>
        <v/>
      </c>
      <c r="AU150" s="513" t="str">
        <f t="shared" si="8"/>
        <v/>
      </c>
      <c r="AW150" s="75"/>
      <c r="BK150" s="76"/>
      <c r="BM150" s="165"/>
    </row>
    <row r="151" spans="1:147" hidden="1">
      <c r="A151" s="77" t="str">
        <f t="array" ref="A151">IFERROR(INDEX($A$99:$B$128,MATCH(LARGE(($B$99:$B$128=A$131)*1/ROW($A$99:$A$128),ROWS($A$132:$A151)),1/ROW($A$99:$A$128),0),COLUMNS($A$132:$A$132)),"")</f>
        <v/>
      </c>
      <c r="B151" s="77" t="str">
        <f t="array" ref="B151">IFERROR(INDEX($A$99:$B$128,MATCH(LARGE(($B$99:$B$128=B$131)*1/ROW($A$99:$A$128),ROWS($A$132:$A151)),1/ROW($A$99:$A$128),0),COLUMNS($A$132:$A$132)),"")</f>
        <v/>
      </c>
      <c r="C151" s="151" t="str">
        <f t="array" ref="C151">IFERROR(INDEX($A$99:$B$128,MATCH(LARGE(($B$99:$B$128=C$131)*1/ROW($A$99:$A$128),ROWS($A$132:$A151)),1/ROW($A$99:$A$128),0),COLUMNS($A$132:$A$132)),"")</f>
        <v/>
      </c>
      <c r="D151" s="77" t="str">
        <f t="array" ref="D151">IFERROR(INDEX($A$99:$B$128,MATCH(LARGE(($B$99:$B$128=D$131)*1/ROW($A$99:$A$128),ROWS($A$132:$A151)),1/ROW($A$99:$A$128),0),COLUMNS($A$132:$A$132)),"")</f>
        <v/>
      </c>
      <c r="E151" s="77" t="str">
        <f t="array" ref="E151">IFERROR(INDEX($A$99:$B$128,MATCH(LARGE(($B$99:$B$128=E$131)*1/ROW($A$99:$A$128),ROWS($A$132:$A151)),1/ROW($A$99:$A$128),0),COLUMNS($A$132:$A$132)),"")</f>
        <v/>
      </c>
      <c r="F151" s="77" t="str">
        <f t="array" ref="F151">IFERROR(INDEX($A$99:$B$128,MATCH(LARGE(($B$99:$B$128=F$131)*1/ROW($A$99:$A$128),ROWS($A$132:$A151)),1/ROW($A$99:$A$128),0),COLUMNS($A$132:$A$132)),"")</f>
        <v/>
      </c>
      <c r="G151" s="77" t="str">
        <f t="array" ref="G151">IFERROR(INDEX($A$99:$B$128,MATCH(LARGE(($B$99:$B$128=G$131)*1/ROW($A$99:$A$128),ROWS($A$132:$A151)),1/ROW($A$99:$A$128),0),COLUMNS($A$132:$A$132)),"")</f>
        <v/>
      </c>
      <c r="H151" s="77" t="str">
        <f t="array" ref="H151">IFERROR(INDEX($A$99:$B$128,MATCH(LARGE(($B$99:$B$128=H$131)*1/ROW($A$99:$A$128),ROWS($A$132:$A151)),1/ROW($A$99:$A$128),0),COLUMNS($A$132:$A$132)),"")</f>
        <v/>
      </c>
      <c r="I151" s="77" t="str">
        <f t="array" ref="I151">IFERROR(INDEX($A$99:$B$128,MATCH(LARGE(($B$99:$B$128=I$131)*1/ROW($A$99:$A$128),ROWS($A$132:$A151)),1/ROW($A$99:$A$128),0),COLUMNS($A$132:$A$132)),"")</f>
        <v/>
      </c>
      <c r="J151" s="77" t="str">
        <f t="array" ref="J151">IFERROR(INDEX($A$99:$B$128,MATCH(LARGE(($B$99:$B$128=J$131)*1/ROW($A$99:$A$128),ROWS($A$132:$A151)),1/ROW($A$99:$A$128),0),COLUMNS($A$132:$A$132)),"")</f>
        <v/>
      </c>
      <c r="K151" s="77" t="str">
        <f t="array" ref="K151">IFERROR(INDEX($A$99:$B$128,MATCH(LARGE(($B$99:$B$128=K$131)*1/ROW($A$99:$A$128),ROWS($A$132:$A151)),1/ROW($A$99:$A$128),0),COLUMNS($A$132:$A$132)),"")</f>
        <v/>
      </c>
      <c r="L151" s="77" t="str">
        <f t="array" ref="L151">IFERROR(INDEX($A$99:$B$128,MATCH(LARGE(($B$99:$B$128=L$131)*1/ROW($A$99:$A$128),ROWS($A$132:$A151)),1/ROW($A$99:$A$128),0),COLUMNS($A$132:$A$132)),"")</f>
        <v/>
      </c>
      <c r="M151" s="77" t="str">
        <f t="array" ref="M151">IFERROR(INDEX($A$99:$B$128,MATCH(LARGE(($B$99:$B$128=M$131)*1/ROW($A$99:$A$128),ROWS($A$132:$A151)),1/ROW($A$99:$A$128),0),COLUMNS($A$132:$A$132)),"")</f>
        <v/>
      </c>
      <c r="N151" s="77" t="str">
        <f t="array" ref="N151">IFERROR(INDEX($A$99:$B$128,MATCH(LARGE(($B$99:$B$128=N$131)*1/ROW($A$99:$A$128),ROWS($A$132:$A151)),1/ROW($A$99:$A$128),0),COLUMNS($A$132:$A$132)),"")</f>
        <v/>
      </c>
      <c r="O151" s="77" t="str">
        <f t="array" ref="O151">IFERROR(INDEX($A$99:$B$128,MATCH(LARGE(($B$99:$B$128=O$131)*1/ROW($A$99:$A$128),ROWS($A$132:$A151)),1/ROW($A$99:$A$128),0),COLUMNS($A$132:$A$132)),"")</f>
        <v/>
      </c>
      <c r="P151" s="77" t="str">
        <f t="array" ref="P151">IFERROR(INDEX($A$99:$B$128,MATCH(LARGE(($B$99:$B$128=P$131)*1/ROW($A$99:$A$128),ROWS($A$132:$A151)),1/ROW($A$99:$A$128),0),COLUMNS($A$132:$A$132)),"")</f>
        <v/>
      </c>
      <c r="Q151" s="77" t="str">
        <f t="array" ref="Q151">IFERROR(INDEX($A$99:$B$128,MATCH(LARGE(($B$99:$B$128=Q$131)*1/ROW($A$99:$A$128),ROWS($A$132:$A151)),1/ROW($A$99:$A$128),0),COLUMNS($A$132:$A$132)),"")</f>
        <v/>
      </c>
      <c r="R151" s="77" t="str">
        <f t="array" ref="R151">IFERROR(INDEX($A$99:$B$128,MATCH(LARGE(($B$99:$B$128=R$131)*1/ROW($A$99:$A$128),ROWS($A$132:$A151)),1/ROW($A$99:$A$128),0),COLUMNS($A$132:$A$132)),"")</f>
        <v/>
      </c>
      <c r="S151" s="77" t="str">
        <f t="array" ref="S151">IFERROR(INDEX($A$99:$B$128,MATCH(LARGE(($B$99:$B$128=S$131)*1/ROW($A$99:$A$128),ROWS($A$132:$A151)),1/ROW($A$99:$A$128),0),COLUMNS($A$132:$A$132)),"")</f>
        <v/>
      </c>
      <c r="T151" s="77" t="str">
        <f t="array" ref="T151">IFERROR(INDEX($A$99:$B$128,MATCH(LARGE(($B$99:$B$128=T$131)*1/ROW($A$99:$A$128),ROWS($A$132:$A151)),1/ROW($A$99:$A$128),0),COLUMNS($A$132:$A$132)),"")</f>
        <v/>
      </c>
      <c r="U151" s="77" t="str">
        <f t="array" ref="U151">IFERROR(INDEX($A$99:$B$128,MATCH(LARGE(($B$99:$B$128=U$131)*1/ROW($A$99:$A$128),ROWS($A$132:$A151)),1/ROW($A$99:$A$128),0),COLUMNS($A$132:$A$132)),"")</f>
        <v/>
      </c>
      <c r="V151" s="153" t="str">
        <f t="array" ref="V151">IFERROR(INDEX($A$99:$B$128,MATCH(LARGE(($B$99:$B$128=V$131)*1/ROW($A$99:$A$128),ROWS($A$132:$A151)),1/ROW($A$99:$A$128),0),COLUMNS($A$132:$A$132)),"")</f>
        <v/>
      </c>
      <c r="W151" s="77" t="str">
        <f t="array" ref="W151">IFERROR(INDEX($A$99:$B$128,MATCH(LARGE(($B$99:$B$128=W$131)*1/ROW($A$99:$A$128),ROWS($A$132:$A151)),1/ROW($A$99:$A$128),0),COLUMNS($A$132:$A$132)),"")</f>
        <v/>
      </c>
      <c r="X151" s="77" t="str">
        <f t="array" ref="X151">IFERROR(INDEX($A$99:$B$128,MATCH(LARGE(($B$99:$B$128=X$131)*1/ROW($A$99:$A$128),ROWS($A$132:$A151)),1/ROW($A$99:$A$128),0),COLUMNS($A$132:$A$132)),"")</f>
        <v/>
      </c>
      <c r="Y151" s="77" t="str">
        <f t="array" ref="Y151">IFERROR(INDEX($A$99:$B$128,MATCH(LARGE(($B$99:$B$128=Y$131)*1/ROW($A$99:$A$128),ROWS($A$132:$A151)),1/ROW($A$99:$A$128),0),COLUMNS($A$132:$A$132)),"")</f>
        <v/>
      </c>
      <c r="Z151" s="77" t="str">
        <f t="array" ref="Z151">IFERROR(INDEX($A$99:$B$128,MATCH(LARGE(($B$99:$B$128=Z$131)*1/ROW($A$99:$A$128),ROWS($A$132:$A151)),1/ROW($A$99:$A$128),0),COLUMNS($A$132:$A$132)),"")</f>
        <v/>
      </c>
      <c r="AA151" s="77" t="str">
        <f t="array" ref="AA151">IFERROR(INDEX($A$99:$B$128,MATCH(LARGE(($B$99:$B$128=AA$131)*1/ROW($A$99:$A$128),ROWS($A$132:$A151)),1/ROW($A$99:$A$128),0),COLUMNS($A$132:$A$132)),"")</f>
        <v/>
      </c>
      <c r="AB151" s="77" t="str">
        <f t="array" ref="AB151">IFERROR(INDEX($A$99:$B$128,MATCH(LARGE(($B$99:$B$128=AB$131)*1/ROW($A$99:$A$128),ROWS($A$132:$A151)),1/ROW($A$99:$A$128),0),COLUMNS($A$132:$A$132)),"")</f>
        <v/>
      </c>
      <c r="AC151" s="77" t="str">
        <f t="array" ref="AC151">IFERROR(INDEX($A$99:$B$128,MATCH(LARGE(($B$99:$B$128=AC$131)*1/ROW($A$99:$A$128),ROWS($A$132:$A151)),1/ROW($A$99:$A$128),0),COLUMNS($A$132:$A$132)),"")</f>
        <v/>
      </c>
      <c r="AD151" s="77" t="str">
        <f t="array" ref="AD151">IFERROR(INDEX($A$99:$B$128,MATCH(LARGE(($B$99:$B$128=AD$131)*1/ROW($A$99:$A$128),ROWS($A$132:$A151)),1/ROW($A$99:$A$128),0),COLUMNS($A$132:$A$132)),"")</f>
        <v/>
      </c>
      <c r="AE151" s="77" t="str">
        <f t="array" ref="AE151">IFERROR(INDEX($A$99:$B$128,MATCH(LARGE(($B$99:$B$128=AE$131)*1/ROW($A$99:$A$128),ROWS($A$132:$A151)),1/ROW($A$99:$A$128),0),COLUMNS($A$132:$A$132)),"")</f>
        <v/>
      </c>
      <c r="AF151" s="77" t="str">
        <f t="array" ref="AF151">IFERROR(INDEX($A$99:$B$128,MATCH(LARGE(($B$99:$B$128=AF$131)*1/ROW($A$99:$A$128),ROWS($A$132:$A151)),1/ROW($A$99:$A$128),0),COLUMNS($A$132:$A$132)),"")</f>
        <v/>
      </c>
      <c r="AG151" s="152" t="str">
        <f t="array" ref="AG151">IFERROR(INDEX($A$99:$B$128,MATCH(LARGE(($B$99:$B$128=AG$131)*1/ROW($A$99:$A$128),ROWS($A$132:$A151)),1/ROW($A$99:$A$128),0),COLUMNS($A$132:$A$132)),"")</f>
        <v/>
      </c>
      <c r="AH151" s="77" t="str">
        <f t="array" ref="AH151">IFERROR(INDEX($A$99:$F$128,MATCH(LARGE(($D$99:$D$128=AH$131)*1/ROW($A$99:$A$128),ROWS($A$132:$A151)),1/ROW($A$99:$A$128),0),COLUMNS($A$132:$A$132)),"")</f>
        <v/>
      </c>
      <c r="AI151" s="77" t="str">
        <f t="array" ref="AI151">IFERROR(INDEX($A$99:$F$128,MATCH(LARGE(($D$99:$D$128=AI$131)*1/ROW($A$99:$A$128),ROWS($A$132:$A151)),1/ROW($A$99:$A$128),0),COLUMNS($A$132:$A$132)),"")</f>
        <v/>
      </c>
      <c r="AJ151" s="77" t="str">
        <f t="array" ref="AJ151">IFERROR(INDEX($A$99:$F$128,MATCH(LARGE(($D$99:$D$128=AJ$131)*1/ROW($A$99:$A$128),ROWS($A$132:$A151)),1/ROW($A$99:$A$128),0),COLUMNS($A$132:$A$132)),"")</f>
        <v/>
      </c>
      <c r="AK151" s="77" t="str">
        <f t="array" ref="AK151">IFERROR(INDEX($A$99:$F$128,MATCH(LARGE(($E$99:$E$128=AK$131)*1/ROW($A$99:$A$128),ROWS($A$132:$A151)),1/ROW($A$99:$A$128),0),COLUMNS($A$132:$A$132)),"")</f>
        <v/>
      </c>
      <c r="AL151" s="77" t="str">
        <f t="array" ref="AL151">IFERROR(INDEX($A$99:$F$128,MATCH(LARGE(($E$99:$E$128=AL$131)*1/ROW($A$99:$A$128),ROWS($A$132:$A151)),1/ROW($A$99:$A$128),0),COLUMNS($A$132:$A$132)),"")</f>
        <v/>
      </c>
      <c r="AM151" s="77" t="str">
        <f t="array" ref="AM151">IFERROR(INDEX($A$99:$F$128,MATCH(LARGE(($E$99:$E$128=AM$131)*1/ROW($A$99:$A$128),ROWS($A$132:$A151)),1/ROW($A$99:$A$128),0),COLUMNS($A$132:$A$132)),"")</f>
        <v/>
      </c>
      <c r="AN151" s="513" t="str">
        <f t="array" ref="AN151">IFERROR(INDEX($A$99:$F$128,MATCH(LARGE(($F$99:$F$128=AN$131)*1/ROW($A$99:$A$128),ROWS($A$132:$A151)),1/ROW($A$99:$A$128),0),COLUMNS($A$132:$A$132)),"")</f>
        <v/>
      </c>
      <c r="AO151" s="513" t="str">
        <f t="array" ref="AO151">IFERROR(INDEX($A$99:$F$128,MATCH(LARGE(($F$99:$F$128=AO$131)*1/ROW($A$99:$A$128),ROWS($A$132:$A151)),1/ROW($A$99:$A$128),0),COLUMNS($A$132:$A$132)),"")</f>
        <v/>
      </c>
      <c r="AP151" s="513" t="str">
        <f t="array" ref="AP151">IFERROR(INDEX($A$99:$F$128,MATCH(LARGE(($F$99:$F$128=AP$131)*1/ROW($A$99:$A$128),ROWS($A$132:$A151)),1/ROW($A$99:$A$128),0),COLUMNS($A$132:$A$132)),"")</f>
        <v/>
      </c>
      <c r="AQ151" s="513" t="str">
        <f t="array" ref="AQ151">IFERROR(INDEX($A$99:$F$128,MATCH(LARGE(($F$99:$F$128=AQ$131)*1/ROW($A$99:$A$128),ROWS($A$132:$A151)),1/ROW($A$99:$A$128),0),COLUMNS($A$132:$A$132)),"")</f>
        <v/>
      </c>
      <c r="AR151" s="513" t="str">
        <f t="array" ref="AR151">IFERROR(INDEX($A$99:$B$128,MATCH(LARGE(($B$99:$B$128=AR$131)*1/ROW($A$99:$A$128),ROWS($A$132:$A151)),1/ROW($A$99:$A$128),0),COLUMNS($A$132:$A$132)),"")</f>
        <v/>
      </c>
      <c r="AS151" s="513" t="str">
        <f t="shared" si="7"/>
        <v/>
      </c>
      <c r="AT151" s="513" t="str">
        <f t="shared" si="9"/>
        <v/>
      </c>
      <c r="AU151" s="513" t="str">
        <f t="shared" si="8"/>
        <v/>
      </c>
      <c r="BK151" s="76"/>
      <c r="BM151" s="165"/>
    </row>
    <row r="152" spans="1:147" hidden="1">
      <c r="A152" s="77" t="str">
        <f t="array" ref="A152">IFERROR(INDEX($A$99:$B$128,MATCH(LARGE(($B$99:$B$128=A$131)*1/ROW($A$99:$A$128),ROWS($A$132:$A152)),1/ROW($A$99:$A$128),0),COLUMNS($A$132:$A$132)),"")</f>
        <v/>
      </c>
      <c r="B152" s="77" t="str">
        <f t="array" ref="B152">IFERROR(INDEX($A$99:$B$128,MATCH(LARGE(($B$99:$B$128=B$131)*1/ROW($A$99:$A$128),ROWS($A$132:$A152)),1/ROW($A$99:$A$128),0),COLUMNS($A$132:$A$132)),"")</f>
        <v/>
      </c>
      <c r="C152" s="151" t="str">
        <f t="array" ref="C152">IFERROR(INDEX($A$99:$B$128,MATCH(LARGE(($B$99:$B$128=C$131)*1/ROW($A$99:$A$128),ROWS($A$132:$A152)),1/ROW($A$99:$A$128),0),COLUMNS($A$132:$A$132)),"")</f>
        <v/>
      </c>
      <c r="D152" s="77" t="str">
        <f t="array" ref="D152">IFERROR(INDEX($A$99:$B$128,MATCH(LARGE(($B$99:$B$128=D$131)*1/ROW($A$99:$A$128),ROWS($A$132:$A152)),1/ROW($A$99:$A$128),0),COLUMNS($A$132:$A$132)),"")</f>
        <v/>
      </c>
      <c r="E152" s="77" t="str">
        <f t="array" ref="E152">IFERROR(INDEX($A$99:$B$128,MATCH(LARGE(($B$99:$B$128=E$131)*1/ROW($A$99:$A$128),ROWS($A$132:$A152)),1/ROW($A$99:$A$128),0),COLUMNS($A$132:$A$132)),"")</f>
        <v/>
      </c>
      <c r="F152" s="77" t="str">
        <f t="array" ref="F152">IFERROR(INDEX($A$99:$B$128,MATCH(LARGE(($B$99:$B$128=F$131)*1/ROW($A$99:$A$128),ROWS($A$132:$A152)),1/ROW($A$99:$A$128),0),COLUMNS($A$132:$A$132)),"")</f>
        <v/>
      </c>
      <c r="G152" s="77" t="str">
        <f t="array" ref="G152">IFERROR(INDEX($A$99:$B$128,MATCH(LARGE(($B$99:$B$128=G$131)*1/ROW($A$99:$A$128),ROWS($A$132:$A152)),1/ROW($A$99:$A$128),0),COLUMNS($A$132:$A$132)),"")</f>
        <v/>
      </c>
      <c r="H152" s="77" t="str">
        <f t="array" ref="H152">IFERROR(INDEX($A$99:$B$128,MATCH(LARGE(($B$99:$B$128=H$131)*1/ROW($A$99:$A$128),ROWS($A$132:$A152)),1/ROW($A$99:$A$128),0),COLUMNS($A$132:$A$132)),"")</f>
        <v/>
      </c>
      <c r="I152" s="77" t="str">
        <f t="array" ref="I152">IFERROR(INDEX($A$99:$B$128,MATCH(LARGE(($B$99:$B$128=I$131)*1/ROW($A$99:$A$128),ROWS($A$132:$A152)),1/ROW($A$99:$A$128),0),COLUMNS($A$132:$A$132)),"")</f>
        <v/>
      </c>
      <c r="J152" s="77" t="str">
        <f t="array" ref="J152">IFERROR(INDEX($A$99:$B$128,MATCH(LARGE(($B$99:$B$128=J$131)*1/ROW($A$99:$A$128),ROWS($A$132:$A152)),1/ROW($A$99:$A$128),0),COLUMNS($A$132:$A$132)),"")</f>
        <v/>
      </c>
      <c r="K152" s="77" t="str">
        <f t="array" ref="K152">IFERROR(INDEX($A$99:$B$128,MATCH(LARGE(($B$99:$B$128=K$131)*1/ROW($A$99:$A$128),ROWS($A$132:$A152)),1/ROW($A$99:$A$128),0),COLUMNS($A$132:$A$132)),"")</f>
        <v/>
      </c>
      <c r="L152" s="77" t="str">
        <f t="array" ref="L152">IFERROR(INDEX($A$99:$B$128,MATCH(LARGE(($B$99:$B$128=L$131)*1/ROW($A$99:$A$128),ROWS($A$132:$A152)),1/ROW($A$99:$A$128),0),COLUMNS($A$132:$A$132)),"")</f>
        <v/>
      </c>
      <c r="M152" s="77" t="str">
        <f t="array" ref="M152">IFERROR(INDEX($A$99:$B$128,MATCH(LARGE(($B$99:$B$128=M$131)*1/ROW($A$99:$A$128),ROWS($A$132:$A152)),1/ROW($A$99:$A$128),0),COLUMNS($A$132:$A$132)),"")</f>
        <v/>
      </c>
      <c r="N152" s="77" t="str">
        <f t="array" ref="N152">IFERROR(INDEX($A$99:$B$128,MATCH(LARGE(($B$99:$B$128=N$131)*1/ROW($A$99:$A$128),ROWS($A$132:$A152)),1/ROW($A$99:$A$128),0),COLUMNS($A$132:$A$132)),"")</f>
        <v/>
      </c>
      <c r="O152" s="77" t="str">
        <f t="array" ref="O152">IFERROR(INDEX($A$99:$B$128,MATCH(LARGE(($B$99:$B$128=O$131)*1/ROW($A$99:$A$128),ROWS($A$132:$A152)),1/ROW($A$99:$A$128),0),COLUMNS($A$132:$A$132)),"")</f>
        <v/>
      </c>
      <c r="P152" s="77" t="str">
        <f t="array" ref="P152">IFERROR(INDEX($A$99:$B$128,MATCH(LARGE(($B$99:$B$128=P$131)*1/ROW($A$99:$A$128),ROWS($A$132:$A152)),1/ROW($A$99:$A$128),0),COLUMNS($A$132:$A$132)),"")</f>
        <v/>
      </c>
      <c r="Q152" s="77" t="str">
        <f t="array" ref="Q152">IFERROR(INDEX($A$99:$B$128,MATCH(LARGE(($B$99:$B$128=Q$131)*1/ROW($A$99:$A$128),ROWS($A$132:$A152)),1/ROW($A$99:$A$128),0),COLUMNS($A$132:$A$132)),"")</f>
        <v/>
      </c>
      <c r="R152" s="77" t="str">
        <f t="array" ref="R152">IFERROR(INDEX($A$99:$B$128,MATCH(LARGE(($B$99:$B$128=R$131)*1/ROW($A$99:$A$128),ROWS($A$132:$A152)),1/ROW($A$99:$A$128),0),COLUMNS($A$132:$A$132)),"")</f>
        <v/>
      </c>
      <c r="S152" s="77" t="str">
        <f t="array" ref="S152">IFERROR(INDEX($A$99:$B$128,MATCH(LARGE(($B$99:$B$128=S$131)*1/ROW($A$99:$A$128),ROWS($A$132:$A152)),1/ROW($A$99:$A$128),0),COLUMNS($A$132:$A$132)),"")</f>
        <v/>
      </c>
      <c r="T152" s="77" t="str">
        <f t="array" ref="T152">IFERROR(INDEX($A$99:$B$128,MATCH(LARGE(($B$99:$B$128=T$131)*1/ROW($A$99:$A$128),ROWS($A$132:$A152)),1/ROW($A$99:$A$128),0),COLUMNS($A$132:$A$132)),"")</f>
        <v/>
      </c>
      <c r="U152" s="77" t="str">
        <f t="array" ref="U152">IFERROR(INDEX($A$99:$B$128,MATCH(LARGE(($B$99:$B$128=U$131)*1/ROW($A$99:$A$128),ROWS($A$132:$A152)),1/ROW($A$99:$A$128),0),COLUMNS($A$132:$A$132)),"")</f>
        <v/>
      </c>
      <c r="V152" s="153" t="str">
        <f t="array" ref="V152">IFERROR(INDEX($A$99:$B$128,MATCH(LARGE(($B$99:$B$128=V$131)*1/ROW($A$99:$A$128),ROWS($A$132:$A152)),1/ROW($A$99:$A$128),0),COLUMNS($A$132:$A$132)),"")</f>
        <v/>
      </c>
      <c r="W152" s="77" t="str">
        <f t="array" ref="W152">IFERROR(INDEX($A$99:$B$128,MATCH(LARGE(($B$99:$B$128=W$131)*1/ROW($A$99:$A$128),ROWS($A$132:$A152)),1/ROW($A$99:$A$128),0),COLUMNS($A$132:$A$132)),"")</f>
        <v/>
      </c>
      <c r="X152" s="77" t="str">
        <f t="array" ref="X152">IFERROR(INDEX($A$99:$B$128,MATCH(LARGE(($B$99:$B$128=X$131)*1/ROW($A$99:$A$128),ROWS($A$132:$A152)),1/ROW($A$99:$A$128),0),COLUMNS($A$132:$A$132)),"")</f>
        <v/>
      </c>
      <c r="Y152" s="77" t="str">
        <f t="array" ref="Y152">IFERROR(INDEX($A$99:$B$128,MATCH(LARGE(($B$99:$B$128=Y$131)*1/ROW($A$99:$A$128),ROWS($A$132:$A152)),1/ROW($A$99:$A$128),0),COLUMNS($A$132:$A$132)),"")</f>
        <v/>
      </c>
      <c r="Z152" s="77" t="str">
        <f t="array" ref="Z152">IFERROR(INDEX($A$99:$B$128,MATCH(LARGE(($B$99:$B$128=Z$131)*1/ROW($A$99:$A$128),ROWS($A$132:$A152)),1/ROW($A$99:$A$128),0),COLUMNS($A$132:$A$132)),"")</f>
        <v/>
      </c>
      <c r="AA152" s="77" t="str">
        <f t="array" ref="AA152">IFERROR(INDEX($A$99:$B$128,MATCH(LARGE(($B$99:$B$128=AA$131)*1/ROW($A$99:$A$128),ROWS($A$132:$A152)),1/ROW($A$99:$A$128),0),COLUMNS($A$132:$A$132)),"")</f>
        <v/>
      </c>
      <c r="AB152" s="77" t="str">
        <f t="array" ref="AB152">IFERROR(INDEX($A$99:$B$128,MATCH(LARGE(($B$99:$B$128=AB$131)*1/ROW($A$99:$A$128),ROWS($A$132:$A152)),1/ROW($A$99:$A$128),0),COLUMNS($A$132:$A$132)),"")</f>
        <v/>
      </c>
      <c r="AC152" s="77" t="str">
        <f t="array" ref="AC152">IFERROR(INDEX($A$99:$B$128,MATCH(LARGE(($B$99:$B$128=AC$131)*1/ROW($A$99:$A$128),ROWS($A$132:$A152)),1/ROW($A$99:$A$128),0),COLUMNS($A$132:$A$132)),"")</f>
        <v/>
      </c>
      <c r="AD152" s="77" t="str">
        <f t="array" ref="AD152">IFERROR(INDEX($A$99:$B$128,MATCH(LARGE(($B$99:$B$128=AD$131)*1/ROW($A$99:$A$128),ROWS($A$132:$A152)),1/ROW($A$99:$A$128),0),COLUMNS($A$132:$A$132)),"")</f>
        <v/>
      </c>
      <c r="AE152" s="77" t="str">
        <f t="array" ref="AE152">IFERROR(INDEX($A$99:$B$128,MATCH(LARGE(($B$99:$B$128=AE$131)*1/ROW($A$99:$A$128),ROWS($A$132:$A152)),1/ROW($A$99:$A$128),0),COLUMNS($A$132:$A$132)),"")</f>
        <v/>
      </c>
      <c r="AF152" s="77" t="str">
        <f t="array" ref="AF152">IFERROR(INDEX($A$99:$B$128,MATCH(LARGE(($B$99:$B$128=AF$131)*1/ROW($A$99:$A$128),ROWS($A$132:$A152)),1/ROW($A$99:$A$128),0),COLUMNS($A$132:$A$132)),"")</f>
        <v/>
      </c>
      <c r="AG152" s="152" t="str">
        <f t="array" ref="AG152">IFERROR(INDEX($A$99:$B$128,MATCH(LARGE(($B$99:$B$128=AG$131)*1/ROW($A$99:$A$128),ROWS($A$132:$A152)),1/ROW($A$99:$A$128),0),COLUMNS($A$132:$A$132)),"")</f>
        <v/>
      </c>
      <c r="AH152" s="77" t="str">
        <f t="array" ref="AH152">IFERROR(INDEX($A$99:$F$128,MATCH(LARGE(($D$99:$D$128=AH$131)*1/ROW($A$99:$A$128),ROWS($A$132:$A152)),1/ROW($A$99:$A$128),0),COLUMNS($A$132:$A$132)),"")</f>
        <v/>
      </c>
      <c r="AI152" s="77" t="str">
        <f t="array" ref="AI152">IFERROR(INDEX($A$99:$F$128,MATCH(LARGE(($D$99:$D$128=AI$131)*1/ROW($A$99:$A$128),ROWS($A$132:$A152)),1/ROW($A$99:$A$128),0),COLUMNS($A$132:$A$132)),"")</f>
        <v/>
      </c>
      <c r="AJ152" s="77" t="str">
        <f t="array" ref="AJ152">IFERROR(INDEX($A$99:$F$128,MATCH(LARGE(($D$99:$D$128=AJ$131)*1/ROW($A$99:$A$128),ROWS($A$132:$A152)),1/ROW($A$99:$A$128),0),COLUMNS($A$132:$A$132)),"")</f>
        <v/>
      </c>
      <c r="AK152" s="77" t="str">
        <f t="array" ref="AK152">IFERROR(INDEX($A$99:$F$128,MATCH(LARGE(($E$99:$E$128=AK$131)*1/ROW($A$99:$A$128),ROWS($A$132:$A152)),1/ROW($A$99:$A$128),0),COLUMNS($A$132:$A$132)),"")</f>
        <v/>
      </c>
      <c r="AL152" s="77" t="str">
        <f t="array" ref="AL152">IFERROR(INDEX($A$99:$F$128,MATCH(LARGE(($E$99:$E$128=AL$131)*1/ROW($A$99:$A$128),ROWS($A$132:$A152)),1/ROW($A$99:$A$128),0),COLUMNS($A$132:$A$132)),"")</f>
        <v/>
      </c>
      <c r="AM152" s="77" t="str">
        <f t="array" ref="AM152">IFERROR(INDEX($A$99:$F$128,MATCH(LARGE(($E$99:$E$128=AM$131)*1/ROW($A$99:$A$128),ROWS($A$132:$A152)),1/ROW($A$99:$A$128),0),COLUMNS($A$132:$A$132)),"")</f>
        <v/>
      </c>
      <c r="AN152" s="513" t="str">
        <f t="array" ref="AN152">IFERROR(INDEX($A$99:$F$128,MATCH(LARGE(($F$99:$F$128=AN$131)*1/ROW($A$99:$A$128),ROWS($A$132:$A152)),1/ROW($A$99:$A$128),0),COLUMNS($A$132:$A$132)),"")</f>
        <v/>
      </c>
      <c r="AO152" s="513" t="str">
        <f t="array" ref="AO152">IFERROR(INDEX($A$99:$F$128,MATCH(LARGE(($F$99:$F$128=AO$131)*1/ROW($A$99:$A$128),ROWS($A$132:$A152)),1/ROW($A$99:$A$128),0),COLUMNS($A$132:$A$132)),"")</f>
        <v/>
      </c>
      <c r="AP152" s="513" t="str">
        <f t="array" ref="AP152">IFERROR(INDEX($A$99:$F$128,MATCH(LARGE(($F$99:$F$128=AP$131)*1/ROW($A$99:$A$128),ROWS($A$132:$A152)),1/ROW($A$99:$A$128),0),COLUMNS($A$132:$A$132)),"")</f>
        <v/>
      </c>
      <c r="AQ152" s="513" t="str">
        <f t="array" ref="AQ152">IFERROR(INDEX($A$99:$F$128,MATCH(LARGE(($F$99:$F$128=AQ$131)*1/ROW($A$99:$A$128),ROWS($A$132:$A152)),1/ROW($A$99:$A$128),0),COLUMNS($A$132:$A$132)),"")</f>
        <v/>
      </c>
      <c r="AR152" s="513" t="str">
        <f t="array" ref="AR152">IFERROR(INDEX($A$99:$B$128,MATCH(LARGE(($B$99:$B$128=AR$131)*1/ROW($A$99:$A$128),ROWS($A$132:$A152)),1/ROW($A$99:$A$128),0),COLUMNS($A$132:$A$132)),"")</f>
        <v/>
      </c>
      <c r="AS152" s="513" t="str">
        <f t="shared" si="7"/>
        <v/>
      </c>
      <c r="AT152" s="513" t="str">
        <f t="shared" si="9"/>
        <v/>
      </c>
      <c r="AU152" s="513" t="str">
        <f t="shared" si="8"/>
        <v/>
      </c>
      <c r="BK152" s="76"/>
      <c r="BM152" s="165"/>
    </row>
    <row r="153" spans="1:147" hidden="1">
      <c r="A153" s="77" t="str">
        <f t="array" ref="A153">IFERROR(INDEX($A$99:$B$128,MATCH(LARGE(($B$99:$B$128=A$131)*1/ROW($A$99:$A$128),ROWS($A$132:$A153)),1/ROW($A$99:$A$128),0),COLUMNS($A$132:$A$132)),"")</f>
        <v/>
      </c>
      <c r="B153" s="77" t="str">
        <f t="array" ref="B153">IFERROR(INDEX($A$99:$B$128,MATCH(LARGE(($B$99:$B$128=B$131)*1/ROW($A$99:$A$128),ROWS($A$132:$A153)),1/ROW($A$99:$A$128),0),COLUMNS($A$132:$A$132)),"")</f>
        <v/>
      </c>
      <c r="C153" s="151" t="str">
        <f t="array" ref="C153">IFERROR(INDEX($A$99:$B$128,MATCH(LARGE(($B$99:$B$128=C$131)*1/ROW($A$99:$A$128),ROWS($A$132:$A153)),1/ROW($A$99:$A$128),0),COLUMNS($A$132:$A$132)),"")</f>
        <v/>
      </c>
      <c r="D153" s="77" t="str">
        <f t="array" ref="D153">IFERROR(INDEX($A$99:$B$128,MATCH(LARGE(($B$99:$B$128=D$131)*1/ROW($A$99:$A$128),ROWS($A$132:$A153)),1/ROW($A$99:$A$128),0),COLUMNS($A$132:$A$132)),"")</f>
        <v/>
      </c>
      <c r="E153" s="77" t="str">
        <f t="array" ref="E153">IFERROR(INDEX($A$99:$B$128,MATCH(LARGE(($B$99:$B$128=E$131)*1/ROW($A$99:$A$128),ROWS($A$132:$A153)),1/ROW($A$99:$A$128),0),COLUMNS($A$132:$A$132)),"")</f>
        <v/>
      </c>
      <c r="F153" s="77" t="str">
        <f t="array" ref="F153">IFERROR(INDEX($A$99:$B$128,MATCH(LARGE(($B$99:$B$128=F$131)*1/ROW($A$99:$A$128),ROWS($A$132:$A153)),1/ROW($A$99:$A$128),0),COLUMNS($A$132:$A$132)),"")</f>
        <v/>
      </c>
      <c r="G153" s="77" t="str">
        <f t="array" ref="G153">IFERROR(INDEX($A$99:$B$128,MATCH(LARGE(($B$99:$B$128=G$131)*1/ROW($A$99:$A$128),ROWS($A$132:$A153)),1/ROW($A$99:$A$128),0),COLUMNS($A$132:$A$132)),"")</f>
        <v/>
      </c>
      <c r="H153" s="77" t="str">
        <f t="array" ref="H153">IFERROR(INDEX($A$99:$B$128,MATCH(LARGE(($B$99:$B$128=H$131)*1/ROW($A$99:$A$128),ROWS($A$132:$A153)),1/ROW($A$99:$A$128),0),COLUMNS($A$132:$A$132)),"")</f>
        <v/>
      </c>
      <c r="I153" s="77" t="str">
        <f t="array" ref="I153">IFERROR(INDEX($A$99:$B$128,MATCH(LARGE(($B$99:$B$128=I$131)*1/ROW($A$99:$A$128),ROWS($A$132:$A153)),1/ROW($A$99:$A$128),0),COLUMNS($A$132:$A$132)),"")</f>
        <v/>
      </c>
      <c r="J153" s="77" t="str">
        <f t="array" ref="J153">IFERROR(INDEX($A$99:$B$128,MATCH(LARGE(($B$99:$B$128=J$131)*1/ROW($A$99:$A$128),ROWS($A$132:$A153)),1/ROW($A$99:$A$128),0),COLUMNS($A$132:$A$132)),"")</f>
        <v/>
      </c>
      <c r="K153" s="77" t="str">
        <f t="array" ref="K153">IFERROR(INDEX($A$99:$B$128,MATCH(LARGE(($B$99:$B$128=K$131)*1/ROW($A$99:$A$128),ROWS($A$132:$A153)),1/ROW($A$99:$A$128),0),COLUMNS($A$132:$A$132)),"")</f>
        <v/>
      </c>
      <c r="L153" s="77" t="str">
        <f t="array" ref="L153">IFERROR(INDEX($A$99:$B$128,MATCH(LARGE(($B$99:$B$128=L$131)*1/ROW($A$99:$A$128),ROWS($A$132:$A153)),1/ROW($A$99:$A$128),0),COLUMNS($A$132:$A$132)),"")</f>
        <v/>
      </c>
      <c r="M153" s="77" t="str">
        <f t="array" ref="M153">IFERROR(INDEX($A$99:$B$128,MATCH(LARGE(($B$99:$B$128=M$131)*1/ROW($A$99:$A$128),ROWS($A$132:$A153)),1/ROW($A$99:$A$128),0),COLUMNS($A$132:$A$132)),"")</f>
        <v/>
      </c>
      <c r="N153" s="77" t="str">
        <f t="array" ref="N153">IFERROR(INDEX($A$99:$B$128,MATCH(LARGE(($B$99:$B$128=N$131)*1/ROW($A$99:$A$128),ROWS($A$132:$A153)),1/ROW($A$99:$A$128),0),COLUMNS($A$132:$A$132)),"")</f>
        <v/>
      </c>
      <c r="O153" s="77" t="str">
        <f t="array" ref="O153">IFERROR(INDEX($A$99:$B$128,MATCH(LARGE(($B$99:$B$128=O$131)*1/ROW($A$99:$A$128),ROWS($A$132:$A153)),1/ROW($A$99:$A$128),0),COLUMNS($A$132:$A$132)),"")</f>
        <v/>
      </c>
      <c r="P153" s="77" t="str">
        <f t="array" ref="P153">IFERROR(INDEX($A$99:$B$128,MATCH(LARGE(($B$99:$B$128=P$131)*1/ROW($A$99:$A$128),ROWS($A$132:$A153)),1/ROW($A$99:$A$128),0),COLUMNS($A$132:$A$132)),"")</f>
        <v/>
      </c>
      <c r="Q153" s="77" t="str">
        <f t="array" ref="Q153">IFERROR(INDEX($A$99:$B$128,MATCH(LARGE(($B$99:$B$128=Q$131)*1/ROW($A$99:$A$128),ROWS($A$132:$A153)),1/ROW($A$99:$A$128),0),COLUMNS($A$132:$A$132)),"")</f>
        <v/>
      </c>
      <c r="R153" s="77" t="str">
        <f t="array" ref="R153">IFERROR(INDEX($A$99:$B$128,MATCH(LARGE(($B$99:$B$128=R$131)*1/ROW($A$99:$A$128),ROWS($A$132:$A153)),1/ROW($A$99:$A$128),0),COLUMNS($A$132:$A$132)),"")</f>
        <v/>
      </c>
      <c r="S153" s="77" t="str">
        <f t="array" ref="S153">IFERROR(INDEX($A$99:$B$128,MATCH(LARGE(($B$99:$B$128=S$131)*1/ROW($A$99:$A$128),ROWS($A$132:$A153)),1/ROW($A$99:$A$128),0),COLUMNS($A$132:$A$132)),"")</f>
        <v/>
      </c>
      <c r="T153" s="77" t="str">
        <f t="array" ref="T153">IFERROR(INDEX($A$99:$B$128,MATCH(LARGE(($B$99:$B$128=T$131)*1/ROW($A$99:$A$128),ROWS($A$132:$A153)),1/ROW($A$99:$A$128),0),COLUMNS($A$132:$A$132)),"")</f>
        <v/>
      </c>
      <c r="U153" s="77" t="str">
        <f t="array" ref="U153">IFERROR(INDEX($A$99:$B$128,MATCH(LARGE(($B$99:$B$128=U$131)*1/ROW($A$99:$A$128),ROWS($A$132:$A153)),1/ROW($A$99:$A$128),0),COLUMNS($A$132:$A$132)),"")</f>
        <v/>
      </c>
      <c r="V153" s="153" t="str">
        <f t="array" ref="V153">IFERROR(INDEX($A$99:$B$128,MATCH(LARGE(($B$99:$B$128=V$131)*1/ROW($A$99:$A$128),ROWS($A$132:$A153)),1/ROW($A$99:$A$128),0),COLUMNS($A$132:$A$132)),"")</f>
        <v/>
      </c>
      <c r="W153" s="77" t="str">
        <f t="array" ref="W153">IFERROR(INDEX($A$99:$B$128,MATCH(LARGE(($B$99:$B$128=W$131)*1/ROW($A$99:$A$128),ROWS($A$132:$A153)),1/ROW($A$99:$A$128),0),COLUMNS($A$132:$A$132)),"")</f>
        <v/>
      </c>
      <c r="X153" s="77" t="str">
        <f t="array" ref="X153">IFERROR(INDEX($A$99:$B$128,MATCH(LARGE(($B$99:$B$128=X$131)*1/ROW($A$99:$A$128),ROWS($A$132:$A153)),1/ROW($A$99:$A$128),0),COLUMNS($A$132:$A$132)),"")</f>
        <v/>
      </c>
      <c r="Y153" s="77" t="str">
        <f t="array" ref="Y153">IFERROR(INDEX($A$99:$B$128,MATCH(LARGE(($B$99:$B$128=Y$131)*1/ROW($A$99:$A$128),ROWS($A$132:$A153)),1/ROW($A$99:$A$128),0),COLUMNS($A$132:$A$132)),"")</f>
        <v/>
      </c>
      <c r="Z153" s="77" t="str">
        <f t="array" ref="Z153">IFERROR(INDEX($A$99:$B$128,MATCH(LARGE(($B$99:$B$128=Z$131)*1/ROW($A$99:$A$128),ROWS($A$132:$A153)),1/ROW($A$99:$A$128),0),COLUMNS($A$132:$A$132)),"")</f>
        <v/>
      </c>
      <c r="AA153" s="77" t="str">
        <f t="array" ref="AA153">IFERROR(INDEX($A$99:$B$128,MATCH(LARGE(($B$99:$B$128=AA$131)*1/ROW($A$99:$A$128),ROWS($A$132:$A153)),1/ROW($A$99:$A$128),0),COLUMNS($A$132:$A$132)),"")</f>
        <v/>
      </c>
      <c r="AB153" s="77" t="str">
        <f t="array" ref="AB153">IFERROR(INDEX($A$99:$B$128,MATCH(LARGE(($B$99:$B$128=AB$131)*1/ROW($A$99:$A$128),ROWS($A$132:$A153)),1/ROW($A$99:$A$128),0),COLUMNS($A$132:$A$132)),"")</f>
        <v/>
      </c>
      <c r="AC153" s="77" t="str">
        <f t="array" ref="AC153">IFERROR(INDEX($A$99:$B$128,MATCH(LARGE(($B$99:$B$128=AC$131)*1/ROW($A$99:$A$128),ROWS($A$132:$A153)),1/ROW($A$99:$A$128),0),COLUMNS($A$132:$A$132)),"")</f>
        <v/>
      </c>
      <c r="AD153" s="77" t="str">
        <f t="array" ref="AD153">IFERROR(INDEX($A$99:$B$128,MATCH(LARGE(($B$99:$B$128=AD$131)*1/ROW($A$99:$A$128),ROWS($A$132:$A153)),1/ROW($A$99:$A$128),0),COLUMNS($A$132:$A$132)),"")</f>
        <v/>
      </c>
      <c r="AE153" s="77" t="str">
        <f t="array" ref="AE153">IFERROR(INDEX($A$99:$B$128,MATCH(LARGE(($B$99:$B$128=AE$131)*1/ROW($A$99:$A$128),ROWS($A$132:$A153)),1/ROW($A$99:$A$128),0),COLUMNS($A$132:$A$132)),"")</f>
        <v/>
      </c>
      <c r="AF153" s="77" t="str">
        <f t="array" ref="AF153">IFERROR(INDEX($A$99:$B$128,MATCH(LARGE(($B$99:$B$128=AF$131)*1/ROW($A$99:$A$128),ROWS($A$132:$A153)),1/ROW($A$99:$A$128),0),COLUMNS($A$132:$A$132)),"")</f>
        <v/>
      </c>
      <c r="AG153" s="152" t="str">
        <f t="array" ref="AG153">IFERROR(INDEX($A$99:$B$128,MATCH(LARGE(($B$99:$B$128=AG$131)*1/ROW($A$99:$A$128),ROWS($A$132:$A153)),1/ROW($A$99:$A$128),0),COLUMNS($A$132:$A$132)),"")</f>
        <v/>
      </c>
      <c r="AH153" s="77" t="str">
        <f t="array" ref="AH153">IFERROR(INDEX($A$99:$F$128,MATCH(LARGE(($D$99:$D$128=AH$131)*1/ROW($A$99:$A$128),ROWS($A$132:$A153)),1/ROW($A$99:$A$128),0),COLUMNS($A$132:$A$132)),"")</f>
        <v/>
      </c>
      <c r="AI153" s="77" t="str">
        <f t="array" ref="AI153">IFERROR(INDEX($A$99:$F$128,MATCH(LARGE(($D$99:$D$128=AI$131)*1/ROW($A$99:$A$128),ROWS($A$132:$A153)),1/ROW($A$99:$A$128),0),COLUMNS($A$132:$A$132)),"")</f>
        <v/>
      </c>
      <c r="AJ153" s="77" t="str">
        <f t="array" ref="AJ153">IFERROR(INDEX($A$99:$F$128,MATCH(LARGE(($D$99:$D$128=AJ$131)*1/ROW($A$99:$A$128),ROWS($A$132:$A153)),1/ROW($A$99:$A$128),0),COLUMNS($A$132:$A$132)),"")</f>
        <v/>
      </c>
      <c r="AK153" s="77" t="str">
        <f t="array" ref="AK153">IFERROR(INDEX($A$99:$F$128,MATCH(LARGE(($E$99:$E$128=AK$131)*1/ROW($A$99:$A$128),ROWS($A$132:$A153)),1/ROW($A$99:$A$128),0),COLUMNS($A$132:$A$132)),"")</f>
        <v/>
      </c>
      <c r="AL153" s="77" t="str">
        <f t="array" ref="AL153">IFERROR(INDEX($A$99:$F$128,MATCH(LARGE(($E$99:$E$128=AL$131)*1/ROW($A$99:$A$128),ROWS($A$132:$A153)),1/ROW($A$99:$A$128),0),COLUMNS($A$132:$A$132)),"")</f>
        <v/>
      </c>
      <c r="AM153" s="77" t="str">
        <f t="array" ref="AM153">IFERROR(INDEX($A$99:$F$128,MATCH(LARGE(($E$99:$E$128=AM$131)*1/ROW($A$99:$A$128),ROWS($A$132:$A153)),1/ROW($A$99:$A$128),0),COLUMNS($A$132:$A$132)),"")</f>
        <v/>
      </c>
      <c r="AN153" s="513" t="str">
        <f t="array" ref="AN153">IFERROR(INDEX($A$99:$F$128,MATCH(LARGE(($F$99:$F$128=AN$131)*1/ROW($A$99:$A$128),ROWS($A$132:$A153)),1/ROW($A$99:$A$128),0),COLUMNS($A$132:$A$132)),"")</f>
        <v/>
      </c>
      <c r="AO153" s="513" t="str">
        <f t="array" ref="AO153">IFERROR(INDEX($A$99:$F$128,MATCH(LARGE(($F$99:$F$128=AO$131)*1/ROW($A$99:$A$128),ROWS($A$132:$A153)),1/ROW($A$99:$A$128),0),COLUMNS($A$132:$A$132)),"")</f>
        <v/>
      </c>
      <c r="AP153" s="513" t="str">
        <f t="array" ref="AP153">IFERROR(INDEX($A$99:$F$128,MATCH(LARGE(($F$99:$F$128=AP$131)*1/ROW($A$99:$A$128),ROWS($A$132:$A153)),1/ROW($A$99:$A$128),0),COLUMNS($A$132:$A$132)),"")</f>
        <v/>
      </c>
      <c r="AQ153" s="513" t="str">
        <f t="array" ref="AQ153">IFERROR(INDEX($A$99:$F$128,MATCH(LARGE(($F$99:$F$128=AQ$131)*1/ROW($A$99:$A$128),ROWS($A$132:$A153)),1/ROW($A$99:$A$128),0),COLUMNS($A$132:$A$132)),"")</f>
        <v/>
      </c>
      <c r="AR153" s="513" t="str">
        <f t="array" ref="AR153">IFERROR(INDEX($A$99:$B$128,MATCH(LARGE(($B$99:$B$128=AR$131)*1/ROW($A$99:$A$128),ROWS($A$132:$A153)),1/ROW($A$99:$A$128),0),COLUMNS($A$132:$A$132)),"")</f>
        <v/>
      </c>
      <c r="AS153" s="513" t="str">
        <f t="shared" si="7"/>
        <v/>
      </c>
      <c r="AT153" s="513" t="str">
        <f t="shared" si="9"/>
        <v/>
      </c>
      <c r="AU153" s="513" t="str">
        <f t="shared" si="8"/>
        <v/>
      </c>
      <c r="BK153" s="76"/>
      <c r="BM153" s="165"/>
    </row>
    <row r="154" spans="1:147" hidden="1">
      <c r="A154" s="77" t="str">
        <f t="array" ref="A154">IFERROR(INDEX($A$99:$B$128,MATCH(LARGE(($B$99:$B$128=A$131)*1/ROW($A$99:$A$128),ROWS($A$132:$A154)),1/ROW($A$99:$A$128),0),COLUMNS($A$132:$A$132)),"")</f>
        <v/>
      </c>
      <c r="B154" s="77" t="str">
        <f t="array" ref="B154">IFERROR(INDEX($A$99:$B$128,MATCH(LARGE(($B$99:$B$128=B$131)*1/ROW($A$99:$A$128),ROWS($A$132:$A154)),1/ROW($A$99:$A$128),0),COLUMNS($A$132:$A$132)),"")</f>
        <v/>
      </c>
      <c r="C154" s="151" t="str">
        <f t="array" ref="C154">IFERROR(INDEX($A$99:$B$128,MATCH(LARGE(($B$99:$B$128=C$131)*1/ROW($A$99:$A$128),ROWS($A$132:$A154)),1/ROW($A$99:$A$128),0),COLUMNS($A$132:$A$132)),"")</f>
        <v/>
      </c>
      <c r="D154" s="77" t="str">
        <f t="array" ref="D154">IFERROR(INDEX($A$99:$B$128,MATCH(LARGE(($B$99:$B$128=D$131)*1/ROW($A$99:$A$128),ROWS($A$132:$A154)),1/ROW($A$99:$A$128),0),COLUMNS($A$132:$A$132)),"")</f>
        <v/>
      </c>
      <c r="E154" s="77" t="str">
        <f t="array" ref="E154">IFERROR(INDEX($A$99:$B$128,MATCH(LARGE(($B$99:$B$128=E$131)*1/ROW($A$99:$A$128),ROWS($A$132:$A154)),1/ROW($A$99:$A$128),0),COLUMNS($A$132:$A$132)),"")</f>
        <v/>
      </c>
      <c r="F154" s="77" t="str">
        <f t="array" ref="F154">IFERROR(INDEX($A$99:$B$128,MATCH(LARGE(($B$99:$B$128=F$131)*1/ROW($A$99:$A$128),ROWS($A$132:$A154)),1/ROW($A$99:$A$128),0),COLUMNS($A$132:$A$132)),"")</f>
        <v/>
      </c>
      <c r="G154" s="77" t="str">
        <f t="array" ref="G154">IFERROR(INDEX($A$99:$B$128,MATCH(LARGE(($B$99:$B$128=G$131)*1/ROW($A$99:$A$128),ROWS($A$132:$A154)),1/ROW($A$99:$A$128),0),COLUMNS($A$132:$A$132)),"")</f>
        <v/>
      </c>
      <c r="H154" s="77" t="str">
        <f t="array" ref="H154">IFERROR(INDEX($A$99:$B$128,MATCH(LARGE(($B$99:$B$128=H$131)*1/ROW($A$99:$A$128),ROWS($A$132:$A154)),1/ROW($A$99:$A$128),0),COLUMNS($A$132:$A$132)),"")</f>
        <v/>
      </c>
      <c r="I154" s="77" t="str">
        <f t="array" ref="I154">IFERROR(INDEX($A$99:$B$128,MATCH(LARGE(($B$99:$B$128=I$131)*1/ROW($A$99:$A$128),ROWS($A$132:$A154)),1/ROW($A$99:$A$128),0),COLUMNS($A$132:$A$132)),"")</f>
        <v/>
      </c>
      <c r="J154" s="77" t="str">
        <f t="array" ref="J154">IFERROR(INDEX($A$99:$B$128,MATCH(LARGE(($B$99:$B$128=J$131)*1/ROW($A$99:$A$128),ROWS($A$132:$A154)),1/ROW($A$99:$A$128),0),COLUMNS($A$132:$A$132)),"")</f>
        <v/>
      </c>
      <c r="K154" s="77" t="str">
        <f t="array" ref="K154">IFERROR(INDEX($A$99:$B$128,MATCH(LARGE(($B$99:$B$128=K$131)*1/ROW($A$99:$A$128),ROWS($A$132:$A154)),1/ROW($A$99:$A$128),0),COLUMNS($A$132:$A$132)),"")</f>
        <v/>
      </c>
      <c r="L154" s="77" t="str">
        <f t="array" ref="L154">IFERROR(INDEX($A$99:$B$128,MATCH(LARGE(($B$99:$B$128=L$131)*1/ROW($A$99:$A$128),ROWS($A$132:$A154)),1/ROW($A$99:$A$128),0),COLUMNS($A$132:$A$132)),"")</f>
        <v/>
      </c>
      <c r="M154" s="77" t="str">
        <f t="array" ref="M154">IFERROR(INDEX($A$99:$B$128,MATCH(LARGE(($B$99:$B$128=M$131)*1/ROW($A$99:$A$128),ROWS($A$132:$A154)),1/ROW($A$99:$A$128),0),COLUMNS($A$132:$A$132)),"")</f>
        <v/>
      </c>
      <c r="N154" s="77" t="str">
        <f t="array" ref="N154">IFERROR(INDEX($A$99:$B$128,MATCH(LARGE(($B$99:$B$128=N$131)*1/ROW($A$99:$A$128),ROWS($A$132:$A154)),1/ROW($A$99:$A$128),0),COLUMNS($A$132:$A$132)),"")</f>
        <v/>
      </c>
      <c r="O154" s="77" t="str">
        <f t="array" ref="O154">IFERROR(INDEX($A$99:$B$128,MATCH(LARGE(($B$99:$B$128=O$131)*1/ROW($A$99:$A$128),ROWS($A$132:$A154)),1/ROW($A$99:$A$128),0),COLUMNS($A$132:$A$132)),"")</f>
        <v/>
      </c>
      <c r="P154" s="77" t="str">
        <f t="array" ref="P154">IFERROR(INDEX($A$99:$B$128,MATCH(LARGE(($B$99:$B$128=P$131)*1/ROW($A$99:$A$128),ROWS($A$132:$A154)),1/ROW($A$99:$A$128),0),COLUMNS($A$132:$A$132)),"")</f>
        <v/>
      </c>
      <c r="Q154" s="77" t="str">
        <f t="array" ref="Q154">IFERROR(INDEX($A$99:$B$128,MATCH(LARGE(($B$99:$B$128=Q$131)*1/ROW($A$99:$A$128),ROWS($A$132:$A154)),1/ROW($A$99:$A$128),0),COLUMNS($A$132:$A$132)),"")</f>
        <v/>
      </c>
      <c r="R154" s="77" t="str">
        <f t="array" ref="R154">IFERROR(INDEX($A$99:$B$128,MATCH(LARGE(($B$99:$B$128=R$131)*1/ROW($A$99:$A$128),ROWS($A$132:$A154)),1/ROW($A$99:$A$128),0),COLUMNS($A$132:$A$132)),"")</f>
        <v/>
      </c>
      <c r="S154" s="77" t="str">
        <f t="array" ref="S154">IFERROR(INDEX($A$99:$B$128,MATCH(LARGE(($B$99:$B$128=S$131)*1/ROW($A$99:$A$128),ROWS($A$132:$A154)),1/ROW($A$99:$A$128),0),COLUMNS($A$132:$A$132)),"")</f>
        <v/>
      </c>
      <c r="T154" s="77" t="str">
        <f t="array" ref="T154">IFERROR(INDEX($A$99:$B$128,MATCH(LARGE(($B$99:$B$128=T$131)*1/ROW($A$99:$A$128),ROWS($A$132:$A154)),1/ROW($A$99:$A$128),0),COLUMNS($A$132:$A$132)),"")</f>
        <v/>
      </c>
      <c r="U154" s="77" t="str">
        <f t="array" ref="U154">IFERROR(INDEX($A$99:$B$128,MATCH(LARGE(($B$99:$B$128=U$131)*1/ROW($A$99:$A$128),ROWS($A$132:$A154)),1/ROW($A$99:$A$128),0),COLUMNS($A$132:$A$132)),"")</f>
        <v/>
      </c>
      <c r="V154" s="153" t="str">
        <f t="array" ref="V154">IFERROR(INDEX($A$99:$B$128,MATCH(LARGE(($B$99:$B$128=V$131)*1/ROW($A$99:$A$128),ROWS($A$132:$A154)),1/ROW($A$99:$A$128),0),COLUMNS($A$132:$A$132)),"")</f>
        <v/>
      </c>
      <c r="W154" s="77" t="str">
        <f t="array" ref="W154">IFERROR(INDEX($A$99:$B$128,MATCH(LARGE(($B$99:$B$128=W$131)*1/ROW($A$99:$A$128),ROWS($A$132:$A154)),1/ROW($A$99:$A$128),0),COLUMNS($A$132:$A$132)),"")</f>
        <v/>
      </c>
      <c r="X154" s="77" t="str">
        <f t="array" ref="X154">IFERROR(INDEX($A$99:$B$128,MATCH(LARGE(($B$99:$B$128=X$131)*1/ROW($A$99:$A$128),ROWS($A$132:$A154)),1/ROW($A$99:$A$128),0),COLUMNS($A$132:$A$132)),"")</f>
        <v/>
      </c>
      <c r="Y154" s="77" t="str">
        <f t="array" ref="Y154">IFERROR(INDEX($A$99:$B$128,MATCH(LARGE(($B$99:$B$128=Y$131)*1/ROW($A$99:$A$128),ROWS($A$132:$A154)),1/ROW($A$99:$A$128),0),COLUMNS($A$132:$A$132)),"")</f>
        <v/>
      </c>
      <c r="Z154" s="77" t="str">
        <f t="array" ref="Z154">IFERROR(INDEX($A$99:$B$128,MATCH(LARGE(($B$99:$B$128=Z$131)*1/ROW($A$99:$A$128),ROWS($A$132:$A154)),1/ROW($A$99:$A$128),0),COLUMNS($A$132:$A$132)),"")</f>
        <v/>
      </c>
      <c r="AA154" s="77" t="str">
        <f t="array" ref="AA154">IFERROR(INDEX($A$99:$B$128,MATCH(LARGE(($B$99:$B$128=AA$131)*1/ROW($A$99:$A$128),ROWS($A$132:$A154)),1/ROW($A$99:$A$128),0),COLUMNS($A$132:$A$132)),"")</f>
        <v/>
      </c>
      <c r="AB154" s="77" t="str">
        <f t="array" ref="AB154">IFERROR(INDEX($A$99:$B$128,MATCH(LARGE(($B$99:$B$128=AB$131)*1/ROW($A$99:$A$128),ROWS($A$132:$A154)),1/ROW($A$99:$A$128),0),COLUMNS($A$132:$A$132)),"")</f>
        <v/>
      </c>
      <c r="AC154" s="77" t="str">
        <f t="array" ref="AC154">IFERROR(INDEX($A$99:$B$128,MATCH(LARGE(($B$99:$B$128=AC$131)*1/ROW($A$99:$A$128),ROWS($A$132:$A154)),1/ROW($A$99:$A$128),0),COLUMNS($A$132:$A$132)),"")</f>
        <v/>
      </c>
      <c r="AD154" s="77" t="str">
        <f t="array" ref="AD154">IFERROR(INDEX($A$99:$B$128,MATCH(LARGE(($B$99:$B$128=AD$131)*1/ROW($A$99:$A$128),ROWS($A$132:$A154)),1/ROW($A$99:$A$128),0),COLUMNS($A$132:$A$132)),"")</f>
        <v/>
      </c>
      <c r="AE154" s="77" t="str">
        <f t="array" ref="AE154">IFERROR(INDEX($A$99:$B$128,MATCH(LARGE(($B$99:$B$128=AE$131)*1/ROW($A$99:$A$128),ROWS($A$132:$A154)),1/ROW($A$99:$A$128),0),COLUMNS($A$132:$A$132)),"")</f>
        <v/>
      </c>
      <c r="AF154" s="77" t="str">
        <f t="array" ref="AF154">IFERROR(INDEX($A$99:$B$128,MATCH(LARGE(($B$99:$B$128=AF$131)*1/ROW($A$99:$A$128),ROWS($A$132:$A154)),1/ROW($A$99:$A$128),0),COLUMNS($A$132:$A$132)),"")</f>
        <v/>
      </c>
      <c r="AG154" s="152" t="str">
        <f t="array" ref="AG154">IFERROR(INDEX($A$99:$B$128,MATCH(LARGE(($B$99:$B$128=AG$131)*1/ROW($A$99:$A$128),ROWS($A$132:$A154)),1/ROW($A$99:$A$128),0),COLUMNS($A$132:$A$132)),"")</f>
        <v/>
      </c>
      <c r="AH154" s="77" t="str">
        <f t="array" ref="AH154">IFERROR(INDEX($A$99:$F$128,MATCH(LARGE(($D$99:$D$128=AH$131)*1/ROW($A$99:$A$128),ROWS($A$132:$A154)),1/ROW($A$99:$A$128),0),COLUMNS($A$132:$A$132)),"")</f>
        <v/>
      </c>
      <c r="AI154" s="77" t="str">
        <f t="array" ref="AI154">IFERROR(INDEX($A$99:$F$128,MATCH(LARGE(($D$99:$D$128=AI$131)*1/ROW($A$99:$A$128),ROWS($A$132:$A154)),1/ROW($A$99:$A$128),0),COLUMNS($A$132:$A$132)),"")</f>
        <v/>
      </c>
      <c r="AJ154" s="77" t="str">
        <f t="array" ref="AJ154">IFERROR(INDEX($A$99:$F$128,MATCH(LARGE(($D$99:$D$128=AJ$131)*1/ROW($A$99:$A$128),ROWS($A$132:$A154)),1/ROW($A$99:$A$128),0),COLUMNS($A$132:$A$132)),"")</f>
        <v/>
      </c>
      <c r="AK154" s="77" t="str">
        <f t="array" ref="AK154">IFERROR(INDEX($A$99:$F$128,MATCH(LARGE(($E$99:$E$128=AK$131)*1/ROW($A$99:$A$128),ROWS($A$132:$A154)),1/ROW($A$99:$A$128),0),COLUMNS($A$132:$A$132)),"")</f>
        <v/>
      </c>
      <c r="AL154" s="77" t="str">
        <f t="array" ref="AL154">IFERROR(INDEX($A$99:$F$128,MATCH(LARGE(($E$99:$E$128=AL$131)*1/ROW($A$99:$A$128),ROWS($A$132:$A154)),1/ROW($A$99:$A$128),0),COLUMNS($A$132:$A$132)),"")</f>
        <v/>
      </c>
      <c r="AM154" s="77" t="str">
        <f t="array" ref="AM154">IFERROR(INDEX($A$99:$F$128,MATCH(LARGE(($E$99:$E$128=AM$131)*1/ROW($A$99:$A$128),ROWS($A$132:$A154)),1/ROW($A$99:$A$128),0),COLUMNS($A$132:$A$132)),"")</f>
        <v/>
      </c>
      <c r="AN154" s="513" t="str">
        <f t="array" ref="AN154">IFERROR(INDEX($A$99:$F$128,MATCH(LARGE(($F$99:$F$128=AN$131)*1/ROW($A$99:$A$128),ROWS($A$132:$A154)),1/ROW($A$99:$A$128),0),COLUMNS($A$132:$A$132)),"")</f>
        <v/>
      </c>
      <c r="AO154" s="513" t="str">
        <f t="array" ref="AO154">IFERROR(INDEX($A$99:$F$128,MATCH(LARGE(($F$99:$F$128=AO$131)*1/ROW($A$99:$A$128),ROWS($A$132:$A154)),1/ROW($A$99:$A$128),0),COLUMNS($A$132:$A$132)),"")</f>
        <v/>
      </c>
      <c r="AP154" s="513" t="str">
        <f t="array" ref="AP154">IFERROR(INDEX($A$99:$F$128,MATCH(LARGE(($F$99:$F$128=AP$131)*1/ROW($A$99:$A$128),ROWS($A$132:$A154)),1/ROW($A$99:$A$128),0),COLUMNS($A$132:$A$132)),"")</f>
        <v/>
      </c>
      <c r="AQ154" s="513" t="str">
        <f t="array" ref="AQ154">IFERROR(INDEX($A$99:$F$128,MATCH(LARGE(($F$99:$F$128=AQ$131)*1/ROW($A$99:$A$128),ROWS($A$132:$A154)),1/ROW($A$99:$A$128),0),COLUMNS($A$132:$A$132)),"")</f>
        <v/>
      </c>
      <c r="AR154" s="513" t="str">
        <f t="array" ref="AR154">IFERROR(INDEX($A$99:$B$128,MATCH(LARGE(($B$99:$B$128=AR$131)*1/ROW($A$99:$A$128),ROWS($A$132:$A154)),1/ROW($A$99:$A$128),0),COLUMNS($A$132:$A$132)),"")</f>
        <v/>
      </c>
      <c r="AS154" s="513" t="str">
        <f t="shared" si="7"/>
        <v/>
      </c>
      <c r="AT154" s="513" t="str">
        <f t="shared" si="9"/>
        <v/>
      </c>
      <c r="AU154" s="513" t="str">
        <f t="shared" si="8"/>
        <v/>
      </c>
      <c r="BK154" s="76"/>
      <c r="BM154" s="165"/>
    </row>
    <row r="155" spans="1:147" hidden="1">
      <c r="A155" s="77" t="str">
        <f t="array" ref="A155">IFERROR(INDEX($A$99:$B$128,MATCH(LARGE(($B$99:$B$128=A$131)*1/ROW($A$99:$A$128),ROWS($A$132:$A155)),1/ROW($A$99:$A$128),0),COLUMNS($A$132:$A$132)),"")</f>
        <v/>
      </c>
      <c r="B155" s="77" t="str">
        <f t="array" ref="B155">IFERROR(INDEX($A$99:$B$128,MATCH(LARGE(($B$99:$B$128=B$131)*1/ROW($A$99:$A$128),ROWS($A$132:$A155)),1/ROW($A$99:$A$128),0),COLUMNS($A$132:$A$132)),"")</f>
        <v/>
      </c>
      <c r="C155" s="151" t="str">
        <f t="array" ref="C155">IFERROR(INDEX($A$99:$B$128,MATCH(LARGE(($B$99:$B$128=C$131)*1/ROW($A$99:$A$128),ROWS($A$132:$A155)),1/ROW($A$99:$A$128),0),COLUMNS($A$132:$A$132)),"")</f>
        <v/>
      </c>
      <c r="D155" s="77" t="str">
        <f t="array" ref="D155">IFERROR(INDEX($A$99:$B$128,MATCH(LARGE(($B$99:$B$128=D$131)*1/ROW($A$99:$A$128),ROWS($A$132:$A155)),1/ROW($A$99:$A$128),0),COLUMNS($A$132:$A$132)),"")</f>
        <v/>
      </c>
      <c r="E155" s="77" t="str">
        <f t="array" ref="E155">IFERROR(INDEX($A$99:$B$128,MATCH(LARGE(($B$99:$B$128=E$131)*1/ROW($A$99:$A$128),ROWS($A$132:$A155)),1/ROW($A$99:$A$128),0),COLUMNS($A$132:$A$132)),"")</f>
        <v/>
      </c>
      <c r="F155" s="77" t="str">
        <f t="array" ref="F155">IFERROR(INDEX($A$99:$B$128,MATCH(LARGE(($B$99:$B$128=F$131)*1/ROW($A$99:$A$128),ROWS($A$132:$A155)),1/ROW($A$99:$A$128),0),COLUMNS($A$132:$A$132)),"")</f>
        <v/>
      </c>
      <c r="G155" s="77" t="str">
        <f t="array" ref="G155">IFERROR(INDEX($A$99:$B$128,MATCH(LARGE(($B$99:$B$128=G$131)*1/ROW($A$99:$A$128),ROWS($A$132:$A155)),1/ROW($A$99:$A$128),0),COLUMNS($A$132:$A$132)),"")</f>
        <v/>
      </c>
      <c r="H155" s="77" t="str">
        <f t="array" ref="H155">IFERROR(INDEX($A$99:$B$128,MATCH(LARGE(($B$99:$B$128=H$131)*1/ROW($A$99:$A$128),ROWS($A$132:$A155)),1/ROW($A$99:$A$128),0),COLUMNS($A$132:$A$132)),"")</f>
        <v/>
      </c>
      <c r="I155" s="77" t="str">
        <f t="array" ref="I155">IFERROR(INDEX($A$99:$B$128,MATCH(LARGE(($B$99:$B$128=I$131)*1/ROW($A$99:$A$128),ROWS($A$132:$A155)),1/ROW($A$99:$A$128),0),COLUMNS($A$132:$A$132)),"")</f>
        <v/>
      </c>
      <c r="J155" s="77" t="str">
        <f t="array" ref="J155">IFERROR(INDEX($A$99:$B$128,MATCH(LARGE(($B$99:$B$128=J$131)*1/ROW($A$99:$A$128),ROWS($A$132:$A155)),1/ROW($A$99:$A$128),0),COLUMNS($A$132:$A$132)),"")</f>
        <v/>
      </c>
      <c r="K155" s="77" t="str">
        <f t="array" ref="K155">IFERROR(INDEX($A$99:$B$128,MATCH(LARGE(($B$99:$B$128=K$131)*1/ROW($A$99:$A$128),ROWS($A$132:$A155)),1/ROW($A$99:$A$128),0),COLUMNS($A$132:$A$132)),"")</f>
        <v/>
      </c>
      <c r="L155" s="77" t="str">
        <f t="array" ref="L155">IFERROR(INDEX($A$99:$B$128,MATCH(LARGE(($B$99:$B$128=L$131)*1/ROW($A$99:$A$128),ROWS($A$132:$A155)),1/ROW($A$99:$A$128),0),COLUMNS($A$132:$A$132)),"")</f>
        <v/>
      </c>
      <c r="M155" s="77" t="str">
        <f t="array" ref="M155">IFERROR(INDEX($A$99:$B$128,MATCH(LARGE(($B$99:$B$128=M$131)*1/ROW($A$99:$A$128),ROWS($A$132:$A155)),1/ROW($A$99:$A$128),0),COLUMNS($A$132:$A$132)),"")</f>
        <v/>
      </c>
      <c r="N155" s="77" t="str">
        <f t="array" ref="N155">IFERROR(INDEX($A$99:$B$128,MATCH(LARGE(($B$99:$B$128=N$131)*1/ROW($A$99:$A$128),ROWS($A$132:$A155)),1/ROW($A$99:$A$128),0),COLUMNS($A$132:$A$132)),"")</f>
        <v/>
      </c>
      <c r="O155" s="77" t="str">
        <f t="array" ref="O155">IFERROR(INDEX($A$99:$B$128,MATCH(LARGE(($B$99:$B$128=O$131)*1/ROW($A$99:$A$128),ROWS($A$132:$A155)),1/ROW($A$99:$A$128),0),COLUMNS($A$132:$A$132)),"")</f>
        <v/>
      </c>
      <c r="P155" s="77" t="str">
        <f t="array" ref="P155">IFERROR(INDEX($A$99:$B$128,MATCH(LARGE(($B$99:$B$128=P$131)*1/ROW($A$99:$A$128),ROWS($A$132:$A155)),1/ROW($A$99:$A$128),0),COLUMNS($A$132:$A$132)),"")</f>
        <v/>
      </c>
      <c r="Q155" s="77" t="str">
        <f t="array" ref="Q155">IFERROR(INDEX($A$99:$B$128,MATCH(LARGE(($B$99:$B$128=Q$131)*1/ROW($A$99:$A$128),ROWS($A$132:$A155)),1/ROW($A$99:$A$128),0),COLUMNS($A$132:$A$132)),"")</f>
        <v/>
      </c>
      <c r="R155" s="77" t="str">
        <f t="array" ref="R155">IFERROR(INDEX($A$99:$B$128,MATCH(LARGE(($B$99:$B$128=R$131)*1/ROW($A$99:$A$128),ROWS($A$132:$A155)),1/ROW($A$99:$A$128),0),COLUMNS($A$132:$A$132)),"")</f>
        <v/>
      </c>
      <c r="S155" s="77" t="str">
        <f t="array" ref="S155">IFERROR(INDEX($A$99:$B$128,MATCH(LARGE(($B$99:$B$128=S$131)*1/ROW($A$99:$A$128),ROWS($A$132:$A155)),1/ROW($A$99:$A$128),0),COLUMNS($A$132:$A$132)),"")</f>
        <v/>
      </c>
      <c r="T155" s="77" t="str">
        <f t="array" ref="T155">IFERROR(INDEX($A$99:$B$128,MATCH(LARGE(($B$99:$B$128=T$131)*1/ROW($A$99:$A$128),ROWS($A$132:$A155)),1/ROW($A$99:$A$128),0),COLUMNS($A$132:$A$132)),"")</f>
        <v/>
      </c>
      <c r="U155" s="77" t="str">
        <f t="array" ref="U155">IFERROR(INDEX($A$99:$B$128,MATCH(LARGE(($B$99:$B$128=U$131)*1/ROW($A$99:$A$128),ROWS($A$132:$A155)),1/ROW($A$99:$A$128),0),COLUMNS($A$132:$A$132)),"")</f>
        <v/>
      </c>
      <c r="V155" s="153" t="str">
        <f t="array" ref="V155">IFERROR(INDEX($A$99:$B$128,MATCH(LARGE(($B$99:$B$128=V$131)*1/ROW($A$99:$A$128),ROWS($A$132:$A155)),1/ROW($A$99:$A$128),0),COLUMNS($A$132:$A$132)),"")</f>
        <v/>
      </c>
      <c r="W155" s="77" t="str">
        <f t="array" ref="W155">IFERROR(INDEX($A$99:$B$128,MATCH(LARGE(($B$99:$B$128=W$131)*1/ROW($A$99:$A$128),ROWS($A$132:$A155)),1/ROW($A$99:$A$128),0),COLUMNS($A$132:$A$132)),"")</f>
        <v/>
      </c>
      <c r="X155" s="77" t="str">
        <f t="array" ref="X155">IFERROR(INDEX($A$99:$B$128,MATCH(LARGE(($B$99:$B$128=X$131)*1/ROW($A$99:$A$128),ROWS($A$132:$A155)),1/ROW($A$99:$A$128),0),COLUMNS($A$132:$A$132)),"")</f>
        <v/>
      </c>
      <c r="Y155" s="77" t="str">
        <f t="array" ref="Y155">IFERROR(INDEX($A$99:$B$128,MATCH(LARGE(($B$99:$B$128=Y$131)*1/ROW($A$99:$A$128),ROWS($A$132:$A155)),1/ROW($A$99:$A$128),0),COLUMNS($A$132:$A$132)),"")</f>
        <v/>
      </c>
      <c r="Z155" s="77" t="str">
        <f t="array" ref="Z155">IFERROR(INDEX($A$99:$B$128,MATCH(LARGE(($B$99:$B$128=Z$131)*1/ROW($A$99:$A$128),ROWS($A$132:$A155)),1/ROW($A$99:$A$128),0),COLUMNS($A$132:$A$132)),"")</f>
        <v/>
      </c>
      <c r="AA155" s="77" t="str">
        <f t="array" ref="AA155">IFERROR(INDEX($A$99:$B$128,MATCH(LARGE(($B$99:$B$128=AA$131)*1/ROW($A$99:$A$128),ROWS($A$132:$A155)),1/ROW($A$99:$A$128),0),COLUMNS($A$132:$A$132)),"")</f>
        <v/>
      </c>
      <c r="AB155" s="77" t="str">
        <f t="array" ref="AB155">IFERROR(INDEX($A$99:$B$128,MATCH(LARGE(($B$99:$B$128=AB$131)*1/ROW($A$99:$A$128),ROWS($A$132:$A155)),1/ROW($A$99:$A$128),0),COLUMNS($A$132:$A$132)),"")</f>
        <v/>
      </c>
      <c r="AC155" s="77" t="str">
        <f t="array" ref="AC155">IFERROR(INDEX($A$99:$B$128,MATCH(LARGE(($B$99:$B$128=AC$131)*1/ROW($A$99:$A$128),ROWS($A$132:$A155)),1/ROW($A$99:$A$128),0),COLUMNS($A$132:$A$132)),"")</f>
        <v/>
      </c>
      <c r="AD155" s="77" t="str">
        <f t="array" ref="AD155">IFERROR(INDEX($A$99:$B$128,MATCH(LARGE(($B$99:$B$128=AD$131)*1/ROW($A$99:$A$128),ROWS($A$132:$A155)),1/ROW($A$99:$A$128),0),COLUMNS($A$132:$A$132)),"")</f>
        <v/>
      </c>
      <c r="AE155" s="77" t="str">
        <f t="array" ref="AE155">IFERROR(INDEX($A$99:$B$128,MATCH(LARGE(($B$99:$B$128=AE$131)*1/ROW($A$99:$A$128),ROWS($A$132:$A155)),1/ROW($A$99:$A$128),0),COLUMNS($A$132:$A$132)),"")</f>
        <v/>
      </c>
      <c r="AF155" s="77" t="str">
        <f t="array" ref="AF155">IFERROR(INDEX($A$99:$B$128,MATCH(LARGE(($B$99:$B$128=AF$131)*1/ROW($A$99:$A$128),ROWS($A$132:$A155)),1/ROW($A$99:$A$128),0),COLUMNS($A$132:$A$132)),"")</f>
        <v/>
      </c>
      <c r="AG155" s="152" t="str">
        <f t="array" ref="AG155">IFERROR(INDEX($A$99:$B$128,MATCH(LARGE(($B$99:$B$128=AG$131)*1/ROW($A$99:$A$128),ROWS($A$132:$A155)),1/ROW($A$99:$A$128),0),COLUMNS($A$132:$A$132)),"")</f>
        <v/>
      </c>
      <c r="AH155" s="77" t="str">
        <f t="array" ref="AH155">IFERROR(INDEX($A$99:$F$128,MATCH(LARGE(($D$99:$D$128=AH$131)*1/ROW($A$99:$A$128),ROWS($A$132:$A155)),1/ROW($A$99:$A$128),0),COLUMNS($A$132:$A$132)),"")</f>
        <v/>
      </c>
      <c r="AI155" s="77" t="str">
        <f t="array" ref="AI155">IFERROR(INDEX($A$99:$F$128,MATCH(LARGE(($D$99:$D$128=AI$131)*1/ROW($A$99:$A$128),ROWS($A$132:$A155)),1/ROW($A$99:$A$128),0),COLUMNS($A$132:$A$132)),"")</f>
        <v/>
      </c>
      <c r="AJ155" s="77" t="str">
        <f t="array" ref="AJ155">IFERROR(INDEX($A$99:$F$128,MATCH(LARGE(($D$99:$D$128=AJ$131)*1/ROW($A$99:$A$128),ROWS($A$132:$A155)),1/ROW($A$99:$A$128),0),COLUMNS($A$132:$A$132)),"")</f>
        <v/>
      </c>
      <c r="AK155" s="77" t="str">
        <f t="array" ref="AK155">IFERROR(INDEX($A$99:$F$128,MATCH(LARGE(($E$99:$E$128=AK$131)*1/ROW($A$99:$A$128),ROWS($A$132:$A155)),1/ROW($A$99:$A$128),0),COLUMNS($A$132:$A$132)),"")</f>
        <v/>
      </c>
      <c r="AL155" s="77" t="str">
        <f t="array" ref="AL155">IFERROR(INDEX($A$99:$F$128,MATCH(LARGE(($E$99:$E$128=AL$131)*1/ROW($A$99:$A$128),ROWS($A$132:$A155)),1/ROW($A$99:$A$128),0),COLUMNS($A$132:$A$132)),"")</f>
        <v/>
      </c>
      <c r="AM155" s="77" t="str">
        <f t="array" ref="AM155">IFERROR(INDEX($A$99:$F$128,MATCH(LARGE(($E$99:$E$128=AM$131)*1/ROW($A$99:$A$128),ROWS($A$132:$A155)),1/ROW($A$99:$A$128),0),COLUMNS($A$132:$A$132)),"")</f>
        <v/>
      </c>
      <c r="AN155" s="513" t="str">
        <f t="array" ref="AN155">IFERROR(INDEX($A$99:$F$128,MATCH(LARGE(($F$99:$F$128=AN$131)*1/ROW($A$99:$A$128),ROWS($A$132:$A155)),1/ROW($A$99:$A$128),0),COLUMNS($A$132:$A$132)),"")</f>
        <v/>
      </c>
      <c r="AO155" s="513" t="str">
        <f t="array" ref="AO155">IFERROR(INDEX($A$99:$F$128,MATCH(LARGE(($F$99:$F$128=AO$131)*1/ROW($A$99:$A$128),ROWS($A$132:$A155)),1/ROW($A$99:$A$128),0),COLUMNS($A$132:$A$132)),"")</f>
        <v/>
      </c>
      <c r="AP155" s="513" t="str">
        <f t="array" ref="AP155">IFERROR(INDEX($A$99:$F$128,MATCH(LARGE(($F$99:$F$128=AP$131)*1/ROW($A$99:$A$128),ROWS($A$132:$A155)),1/ROW($A$99:$A$128),0),COLUMNS($A$132:$A$132)),"")</f>
        <v/>
      </c>
      <c r="AQ155" s="513" t="str">
        <f t="array" ref="AQ155">IFERROR(INDEX($A$99:$F$128,MATCH(LARGE(($F$99:$F$128=AQ$131)*1/ROW($A$99:$A$128),ROWS($A$132:$A155)),1/ROW($A$99:$A$128),0),COLUMNS($A$132:$A$132)),"")</f>
        <v/>
      </c>
      <c r="AR155" s="513" t="str">
        <f t="array" ref="AR155">IFERROR(INDEX($A$99:$B$128,MATCH(LARGE(($B$99:$B$128=AR$131)*1/ROW($A$99:$A$128),ROWS($A$132:$A155)),1/ROW($A$99:$A$128),0),COLUMNS($A$132:$A$132)),"")</f>
        <v/>
      </c>
      <c r="AS155" s="513" t="str">
        <f t="shared" si="7"/>
        <v/>
      </c>
      <c r="AT155" s="513" t="str">
        <f t="shared" si="9"/>
        <v/>
      </c>
      <c r="AU155" s="513" t="str">
        <f t="shared" si="8"/>
        <v/>
      </c>
      <c r="BK155" s="76"/>
      <c r="BM155" s="165"/>
    </row>
    <row r="156" spans="1:147" hidden="1">
      <c r="A156" s="77" t="str">
        <f t="array" ref="A156">IFERROR(INDEX($A$99:$B$128,MATCH(LARGE(($B$99:$B$128=A$131)*1/ROW($A$99:$A$128),ROWS($A$132:$A156)),1/ROW($A$99:$A$128),0),COLUMNS($A$132:$A$132)),"")</f>
        <v/>
      </c>
      <c r="B156" s="77" t="str">
        <f t="array" ref="B156">IFERROR(INDEX($A$99:$B$128,MATCH(LARGE(($B$99:$B$128=B$131)*1/ROW($A$99:$A$128),ROWS($A$132:$A156)),1/ROW($A$99:$A$128),0),COLUMNS($A$132:$A$132)),"")</f>
        <v/>
      </c>
      <c r="C156" s="151" t="str">
        <f t="array" ref="C156">IFERROR(INDEX($A$99:$B$128,MATCH(LARGE(($B$99:$B$128=C$131)*1/ROW($A$99:$A$128),ROWS($A$132:$A156)),1/ROW($A$99:$A$128),0),COLUMNS($A$132:$A$132)),"")</f>
        <v/>
      </c>
      <c r="D156" s="77" t="str">
        <f t="array" ref="D156">IFERROR(INDEX($A$99:$B$128,MATCH(LARGE(($B$99:$B$128=D$131)*1/ROW($A$99:$A$128),ROWS($A$132:$A156)),1/ROW($A$99:$A$128),0),COLUMNS($A$132:$A$132)),"")</f>
        <v/>
      </c>
      <c r="E156" s="77" t="str">
        <f t="array" ref="E156">IFERROR(INDEX($A$99:$B$128,MATCH(LARGE(($B$99:$B$128=E$131)*1/ROW($A$99:$A$128),ROWS($A$132:$A156)),1/ROW($A$99:$A$128),0),COLUMNS($A$132:$A$132)),"")</f>
        <v/>
      </c>
      <c r="F156" s="77" t="str">
        <f t="array" ref="F156">IFERROR(INDEX($A$99:$B$128,MATCH(LARGE(($B$99:$B$128=F$131)*1/ROW($A$99:$A$128),ROWS($A$132:$A156)),1/ROW($A$99:$A$128),0),COLUMNS($A$132:$A$132)),"")</f>
        <v/>
      </c>
      <c r="G156" s="77" t="str">
        <f t="array" ref="G156">IFERROR(INDEX($A$99:$B$128,MATCH(LARGE(($B$99:$B$128=G$131)*1/ROW($A$99:$A$128),ROWS($A$132:$A156)),1/ROW($A$99:$A$128),0),COLUMNS($A$132:$A$132)),"")</f>
        <v/>
      </c>
      <c r="H156" s="77" t="str">
        <f t="array" ref="H156">IFERROR(INDEX($A$99:$B$128,MATCH(LARGE(($B$99:$B$128=H$131)*1/ROW($A$99:$A$128),ROWS($A$132:$A156)),1/ROW($A$99:$A$128),0),COLUMNS($A$132:$A$132)),"")</f>
        <v/>
      </c>
      <c r="I156" s="77" t="str">
        <f t="array" ref="I156">IFERROR(INDEX($A$99:$B$128,MATCH(LARGE(($B$99:$B$128=I$131)*1/ROW($A$99:$A$128),ROWS($A$132:$A156)),1/ROW($A$99:$A$128),0),COLUMNS($A$132:$A$132)),"")</f>
        <v/>
      </c>
      <c r="J156" s="77" t="str">
        <f t="array" ref="J156">IFERROR(INDEX($A$99:$B$128,MATCH(LARGE(($B$99:$B$128=J$131)*1/ROW($A$99:$A$128),ROWS($A$132:$A156)),1/ROW($A$99:$A$128),0),COLUMNS($A$132:$A$132)),"")</f>
        <v/>
      </c>
      <c r="K156" s="77" t="str">
        <f t="array" ref="K156">IFERROR(INDEX($A$99:$B$128,MATCH(LARGE(($B$99:$B$128=K$131)*1/ROW($A$99:$A$128),ROWS($A$132:$A156)),1/ROW($A$99:$A$128),0),COLUMNS($A$132:$A$132)),"")</f>
        <v/>
      </c>
      <c r="L156" s="77" t="str">
        <f t="array" ref="L156">IFERROR(INDEX($A$99:$B$128,MATCH(LARGE(($B$99:$B$128=L$131)*1/ROW($A$99:$A$128),ROWS($A$132:$A156)),1/ROW($A$99:$A$128),0),COLUMNS($A$132:$A$132)),"")</f>
        <v/>
      </c>
      <c r="M156" s="77" t="str">
        <f t="array" ref="M156">IFERROR(INDEX($A$99:$B$128,MATCH(LARGE(($B$99:$B$128=M$131)*1/ROW($A$99:$A$128),ROWS($A$132:$A156)),1/ROW($A$99:$A$128),0),COLUMNS($A$132:$A$132)),"")</f>
        <v/>
      </c>
      <c r="N156" s="77" t="str">
        <f t="array" ref="N156">IFERROR(INDEX($A$99:$B$128,MATCH(LARGE(($B$99:$B$128=N$131)*1/ROW($A$99:$A$128),ROWS($A$132:$A156)),1/ROW($A$99:$A$128),0),COLUMNS($A$132:$A$132)),"")</f>
        <v/>
      </c>
      <c r="O156" s="77" t="str">
        <f t="array" ref="O156">IFERROR(INDEX($A$99:$B$128,MATCH(LARGE(($B$99:$B$128=O$131)*1/ROW($A$99:$A$128),ROWS($A$132:$A156)),1/ROW($A$99:$A$128),0),COLUMNS($A$132:$A$132)),"")</f>
        <v/>
      </c>
      <c r="P156" s="77" t="str">
        <f t="array" ref="P156">IFERROR(INDEX($A$99:$B$128,MATCH(LARGE(($B$99:$B$128=P$131)*1/ROW($A$99:$A$128),ROWS($A$132:$A156)),1/ROW($A$99:$A$128),0),COLUMNS($A$132:$A$132)),"")</f>
        <v/>
      </c>
      <c r="Q156" s="77" t="str">
        <f t="array" ref="Q156">IFERROR(INDEX($A$99:$B$128,MATCH(LARGE(($B$99:$B$128=Q$131)*1/ROW($A$99:$A$128),ROWS($A$132:$A156)),1/ROW($A$99:$A$128),0),COLUMNS($A$132:$A$132)),"")</f>
        <v/>
      </c>
      <c r="R156" s="77" t="str">
        <f t="array" ref="R156">IFERROR(INDEX($A$99:$B$128,MATCH(LARGE(($B$99:$B$128=R$131)*1/ROW($A$99:$A$128),ROWS($A$132:$A156)),1/ROW($A$99:$A$128),0),COLUMNS($A$132:$A$132)),"")</f>
        <v/>
      </c>
      <c r="S156" s="77" t="str">
        <f t="array" ref="S156">IFERROR(INDEX($A$99:$B$128,MATCH(LARGE(($B$99:$B$128=S$131)*1/ROW($A$99:$A$128),ROWS($A$132:$A156)),1/ROW($A$99:$A$128),0),COLUMNS($A$132:$A$132)),"")</f>
        <v/>
      </c>
      <c r="T156" s="77" t="str">
        <f t="array" ref="T156">IFERROR(INDEX($A$99:$B$128,MATCH(LARGE(($B$99:$B$128=T$131)*1/ROW($A$99:$A$128),ROWS($A$132:$A156)),1/ROW($A$99:$A$128),0),COLUMNS($A$132:$A$132)),"")</f>
        <v/>
      </c>
      <c r="U156" s="77" t="str">
        <f t="array" ref="U156">IFERROR(INDEX($A$99:$B$128,MATCH(LARGE(($B$99:$B$128=U$131)*1/ROW($A$99:$A$128),ROWS($A$132:$A156)),1/ROW($A$99:$A$128),0),COLUMNS($A$132:$A$132)),"")</f>
        <v/>
      </c>
      <c r="V156" s="153" t="str">
        <f t="array" ref="V156">IFERROR(INDEX($A$99:$B$128,MATCH(LARGE(($B$99:$B$128=V$131)*1/ROW($A$99:$A$128),ROWS($A$132:$A156)),1/ROW($A$99:$A$128),0),COLUMNS($A$132:$A$132)),"")</f>
        <v/>
      </c>
      <c r="W156" s="77" t="str">
        <f t="array" ref="W156">IFERROR(INDEX($A$99:$B$128,MATCH(LARGE(($B$99:$B$128=W$131)*1/ROW($A$99:$A$128),ROWS($A$132:$A156)),1/ROW($A$99:$A$128),0),COLUMNS($A$132:$A$132)),"")</f>
        <v/>
      </c>
      <c r="X156" s="77" t="str">
        <f t="array" ref="X156">IFERROR(INDEX($A$99:$B$128,MATCH(LARGE(($B$99:$B$128=X$131)*1/ROW($A$99:$A$128),ROWS($A$132:$A156)),1/ROW($A$99:$A$128),0),COLUMNS($A$132:$A$132)),"")</f>
        <v/>
      </c>
      <c r="Y156" s="77" t="str">
        <f t="array" ref="Y156">IFERROR(INDEX($A$99:$B$128,MATCH(LARGE(($B$99:$B$128=Y$131)*1/ROW($A$99:$A$128),ROWS($A$132:$A156)),1/ROW($A$99:$A$128),0),COLUMNS($A$132:$A$132)),"")</f>
        <v/>
      </c>
      <c r="Z156" s="77" t="str">
        <f t="array" ref="Z156">IFERROR(INDEX($A$99:$B$128,MATCH(LARGE(($B$99:$B$128=Z$131)*1/ROW($A$99:$A$128),ROWS($A$132:$A156)),1/ROW($A$99:$A$128),0),COLUMNS($A$132:$A$132)),"")</f>
        <v/>
      </c>
      <c r="AA156" s="77" t="str">
        <f t="array" ref="AA156">IFERROR(INDEX($A$99:$B$128,MATCH(LARGE(($B$99:$B$128=AA$131)*1/ROW($A$99:$A$128),ROWS($A$132:$A156)),1/ROW($A$99:$A$128),0),COLUMNS($A$132:$A$132)),"")</f>
        <v/>
      </c>
      <c r="AB156" s="77" t="str">
        <f t="array" ref="AB156">IFERROR(INDEX($A$99:$B$128,MATCH(LARGE(($B$99:$B$128=AB$131)*1/ROW($A$99:$A$128),ROWS($A$132:$A156)),1/ROW($A$99:$A$128),0),COLUMNS($A$132:$A$132)),"")</f>
        <v/>
      </c>
      <c r="AC156" s="77" t="str">
        <f t="array" ref="AC156">IFERROR(INDEX($A$99:$B$128,MATCH(LARGE(($B$99:$B$128=AC$131)*1/ROW($A$99:$A$128),ROWS($A$132:$A156)),1/ROW($A$99:$A$128),0),COLUMNS($A$132:$A$132)),"")</f>
        <v/>
      </c>
      <c r="AD156" s="77" t="str">
        <f t="array" ref="AD156">IFERROR(INDEX($A$99:$B$128,MATCH(LARGE(($B$99:$B$128=AD$131)*1/ROW($A$99:$A$128),ROWS($A$132:$A156)),1/ROW($A$99:$A$128),0),COLUMNS($A$132:$A$132)),"")</f>
        <v/>
      </c>
      <c r="AE156" s="77" t="str">
        <f t="array" ref="AE156">IFERROR(INDEX($A$99:$B$128,MATCH(LARGE(($B$99:$B$128=AE$131)*1/ROW($A$99:$A$128),ROWS($A$132:$A156)),1/ROW($A$99:$A$128),0),COLUMNS($A$132:$A$132)),"")</f>
        <v/>
      </c>
      <c r="AF156" s="77" t="str">
        <f t="array" ref="AF156">IFERROR(INDEX($A$99:$B$128,MATCH(LARGE(($B$99:$B$128=AF$131)*1/ROW($A$99:$A$128),ROWS($A$132:$A156)),1/ROW($A$99:$A$128),0),COLUMNS($A$132:$A$132)),"")</f>
        <v/>
      </c>
      <c r="AG156" s="152" t="str">
        <f t="array" ref="AG156">IFERROR(INDEX($A$99:$B$128,MATCH(LARGE(($B$99:$B$128=AG$131)*1/ROW($A$99:$A$128),ROWS($A$132:$A156)),1/ROW($A$99:$A$128),0),COLUMNS($A$132:$A$132)),"")</f>
        <v/>
      </c>
      <c r="AH156" s="77" t="str">
        <f t="array" ref="AH156">IFERROR(INDEX($A$99:$F$128,MATCH(LARGE(($D$99:$D$128=AH$131)*1/ROW($A$99:$A$128),ROWS($A$132:$A156)),1/ROW($A$99:$A$128),0),COLUMNS($A$132:$A$132)),"")</f>
        <v/>
      </c>
      <c r="AI156" s="77" t="str">
        <f t="array" ref="AI156">IFERROR(INDEX($A$99:$F$128,MATCH(LARGE(($D$99:$D$128=AI$131)*1/ROW($A$99:$A$128),ROWS($A$132:$A156)),1/ROW($A$99:$A$128),0),COLUMNS($A$132:$A$132)),"")</f>
        <v/>
      </c>
      <c r="AJ156" s="77" t="str">
        <f t="array" ref="AJ156">IFERROR(INDEX($A$99:$F$128,MATCH(LARGE(($D$99:$D$128=AJ$131)*1/ROW($A$99:$A$128),ROWS($A$132:$A156)),1/ROW($A$99:$A$128),0),COLUMNS($A$132:$A$132)),"")</f>
        <v/>
      </c>
      <c r="AK156" s="77" t="str">
        <f t="array" ref="AK156">IFERROR(INDEX($A$99:$F$128,MATCH(LARGE(($E$99:$E$128=AK$131)*1/ROW($A$99:$A$128),ROWS($A$132:$A156)),1/ROW($A$99:$A$128),0),COLUMNS($A$132:$A$132)),"")</f>
        <v/>
      </c>
      <c r="AL156" s="77" t="str">
        <f t="array" ref="AL156">IFERROR(INDEX($A$99:$F$128,MATCH(LARGE(($E$99:$E$128=AL$131)*1/ROW($A$99:$A$128),ROWS($A$132:$A156)),1/ROW($A$99:$A$128),0),COLUMNS($A$132:$A$132)),"")</f>
        <v/>
      </c>
      <c r="AM156" s="77" t="str">
        <f t="array" ref="AM156">IFERROR(INDEX($A$99:$F$128,MATCH(LARGE(($E$99:$E$128=AM$131)*1/ROW($A$99:$A$128),ROWS($A$132:$A156)),1/ROW($A$99:$A$128),0),COLUMNS($A$132:$A$132)),"")</f>
        <v/>
      </c>
      <c r="AN156" s="513" t="str">
        <f t="array" ref="AN156">IFERROR(INDEX($A$99:$F$128,MATCH(LARGE(($F$99:$F$128=AN$131)*1/ROW($A$99:$A$128),ROWS($A$132:$A156)),1/ROW($A$99:$A$128),0),COLUMNS($A$132:$A$132)),"")</f>
        <v/>
      </c>
      <c r="AO156" s="513" t="str">
        <f t="array" ref="AO156">IFERROR(INDEX($A$99:$F$128,MATCH(LARGE(($F$99:$F$128=AO$131)*1/ROW($A$99:$A$128),ROWS($A$132:$A156)),1/ROW($A$99:$A$128),0),COLUMNS($A$132:$A$132)),"")</f>
        <v/>
      </c>
      <c r="AP156" s="513" t="str">
        <f t="array" ref="AP156">IFERROR(INDEX($A$99:$F$128,MATCH(LARGE(($F$99:$F$128=AP$131)*1/ROW($A$99:$A$128),ROWS($A$132:$A156)),1/ROW($A$99:$A$128),0),COLUMNS($A$132:$A$132)),"")</f>
        <v/>
      </c>
      <c r="AQ156" s="513" t="str">
        <f t="array" ref="AQ156">IFERROR(INDEX($A$99:$F$128,MATCH(LARGE(($F$99:$F$128=AQ$131)*1/ROW($A$99:$A$128),ROWS($A$132:$A156)),1/ROW($A$99:$A$128),0),COLUMNS($A$132:$A$132)),"")</f>
        <v/>
      </c>
      <c r="AR156" s="513" t="str">
        <f t="array" ref="AR156">IFERROR(INDEX($A$99:$B$128,MATCH(LARGE(($B$99:$B$128=AR$131)*1/ROW($A$99:$A$128),ROWS($A$132:$A156)),1/ROW($A$99:$A$128),0),COLUMNS($A$132:$A$132)),"")</f>
        <v/>
      </c>
      <c r="AS156" s="513" t="str">
        <f t="shared" si="7"/>
        <v/>
      </c>
      <c r="AT156" s="513" t="str">
        <f t="shared" si="9"/>
        <v/>
      </c>
      <c r="AU156" s="513" t="str">
        <f t="shared" si="8"/>
        <v/>
      </c>
      <c r="BK156" s="76"/>
      <c r="BM156" s="165"/>
    </row>
    <row r="157" spans="1:147" hidden="1">
      <c r="A157" s="77" t="str">
        <f t="array" ref="A157">IFERROR(INDEX($A$99:$B$128,MATCH(LARGE(($B$99:$B$128=A$131)*1/ROW($A$99:$A$128),ROWS($A$132:$A157)),1/ROW($A$99:$A$128),0),COLUMNS($A$132:$A$132)),"")</f>
        <v/>
      </c>
      <c r="B157" s="77" t="str">
        <f t="array" ref="B157">IFERROR(INDEX($A$99:$B$128,MATCH(LARGE(($B$99:$B$128=B$131)*1/ROW($A$99:$A$128),ROWS($A$132:$A157)),1/ROW($A$99:$A$128),0),COLUMNS($A$132:$A$132)),"")</f>
        <v/>
      </c>
      <c r="C157" s="151" t="str">
        <f t="array" ref="C157">IFERROR(INDEX($A$99:$B$128,MATCH(LARGE(($B$99:$B$128=C$131)*1/ROW($A$99:$A$128),ROWS($A$132:$A157)),1/ROW($A$99:$A$128),0),COLUMNS($A$132:$A$132)),"")</f>
        <v/>
      </c>
      <c r="D157" s="77" t="str">
        <f t="array" ref="D157">IFERROR(INDEX($A$99:$B$128,MATCH(LARGE(($B$99:$B$128=D$131)*1/ROW($A$99:$A$128),ROWS($A$132:$A157)),1/ROW($A$99:$A$128),0),COLUMNS($A$132:$A$132)),"")</f>
        <v/>
      </c>
      <c r="E157" s="77" t="str">
        <f t="array" ref="E157">IFERROR(INDEX($A$99:$B$128,MATCH(LARGE(($B$99:$B$128=E$131)*1/ROW($A$99:$A$128),ROWS($A$132:$A157)),1/ROW($A$99:$A$128),0),COLUMNS($A$132:$A$132)),"")</f>
        <v/>
      </c>
      <c r="F157" s="77" t="str">
        <f t="array" ref="F157">IFERROR(INDEX($A$99:$B$128,MATCH(LARGE(($B$99:$B$128=F$131)*1/ROW($A$99:$A$128),ROWS($A$132:$A157)),1/ROW($A$99:$A$128),0),COLUMNS($A$132:$A$132)),"")</f>
        <v/>
      </c>
      <c r="G157" s="77" t="str">
        <f t="array" ref="G157">IFERROR(INDEX($A$99:$B$128,MATCH(LARGE(($B$99:$B$128=G$131)*1/ROW($A$99:$A$128),ROWS($A$132:$A157)),1/ROW($A$99:$A$128),0),COLUMNS($A$132:$A$132)),"")</f>
        <v/>
      </c>
      <c r="H157" s="77" t="str">
        <f t="array" ref="H157">IFERROR(INDEX($A$99:$B$128,MATCH(LARGE(($B$99:$B$128=H$131)*1/ROW($A$99:$A$128),ROWS($A$132:$A157)),1/ROW($A$99:$A$128),0),COLUMNS($A$132:$A$132)),"")</f>
        <v/>
      </c>
      <c r="I157" s="77" t="str">
        <f t="array" ref="I157">IFERROR(INDEX($A$99:$B$128,MATCH(LARGE(($B$99:$B$128=I$131)*1/ROW($A$99:$A$128),ROWS($A$132:$A157)),1/ROW($A$99:$A$128),0),COLUMNS($A$132:$A$132)),"")</f>
        <v/>
      </c>
      <c r="J157" s="77" t="str">
        <f t="array" ref="J157">IFERROR(INDEX($A$99:$B$128,MATCH(LARGE(($B$99:$B$128=J$131)*1/ROW($A$99:$A$128),ROWS($A$132:$A157)),1/ROW($A$99:$A$128),0),COLUMNS($A$132:$A$132)),"")</f>
        <v/>
      </c>
      <c r="K157" s="77" t="str">
        <f t="array" ref="K157">IFERROR(INDEX($A$99:$B$128,MATCH(LARGE(($B$99:$B$128=K$131)*1/ROW($A$99:$A$128),ROWS($A$132:$A157)),1/ROW($A$99:$A$128),0),COLUMNS($A$132:$A$132)),"")</f>
        <v/>
      </c>
      <c r="L157" s="77" t="str">
        <f t="array" ref="L157">IFERROR(INDEX($A$99:$B$128,MATCH(LARGE(($B$99:$B$128=L$131)*1/ROW($A$99:$A$128),ROWS($A$132:$A157)),1/ROW($A$99:$A$128),0),COLUMNS($A$132:$A$132)),"")</f>
        <v/>
      </c>
      <c r="M157" s="77" t="str">
        <f t="array" ref="M157">IFERROR(INDEX($A$99:$B$128,MATCH(LARGE(($B$99:$B$128=M$131)*1/ROW($A$99:$A$128),ROWS($A$132:$A157)),1/ROW($A$99:$A$128),0),COLUMNS($A$132:$A$132)),"")</f>
        <v/>
      </c>
      <c r="N157" s="77" t="str">
        <f t="array" ref="N157">IFERROR(INDEX($A$99:$B$128,MATCH(LARGE(($B$99:$B$128=N$131)*1/ROW($A$99:$A$128),ROWS($A$132:$A157)),1/ROW($A$99:$A$128),0),COLUMNS($A$132:$A$132)),"")</f>
        <v/>
      </c>
      <c r="O157" s="77" t="str">
        <f t="array" ref="O157">IFERROR(INDEX($A$99:$B$128,MATCH(LARGE(($B$99:$B$128=O$131)*1/ROW($A$99:$A$128),ROWS($A$132:$A157)),1/ROW($A$99:$A$128),0),COLUMNS($A$132:$A$132)),"")</f>
        <v/>
      </c>
      <c r="P157" s="77" t="str">
        <f t="array" ref="P157">IFERROR(INDEX($A$99:$B$128,MATCH(LARGE(($B$99:$B$128=P$131)*1/ROW($A$99:$A$128),ROWS($A$132:$A157)),1/ROW($A$99:$A$128),0),COLUMNS($A$132:$A$132)),"")</f>
        <v/>
      </c>
      <c r="Q157" s="77" t="str">
        <f t="array" ref="Q157">IFERROR(INDEX($A$99:$B$128,MATCH(LARGE(($B$99:$B$128=Q$131)*1/ROW($A$99:$A$128),ROWS($A$132:$A157)),1/ROW($A$99:$A$128),0),COLUMNS($A$132:$A$132)),"")</f>
        <v/>
      </c>
      <c r="R157" s="77" t="str">
        <f t="array" ref="R157">IFERROR(INDEX($A$99:$B$128,MATCH(LARGE(($B$99:$B$128=R$131)*1/ROW($A$99:$A$128),ROWS($A$132:$A157)),1/ROW($A$99:$A$128),0),COLUMNS($A$132:$A$132)),"")</f>
        <v/>
      </c>
      <c r="S157" s="77" t="str">
        <f t="array" ref="S157">IFERROR(INDEX($A$99:$B$128,MATCH(LARGE(($B$99:$B$128=S$131)*1/ROW($A$99:$A$128),ROWS($A$132:$A157)),1/ROW($A$99:$A$128),0),COLUMNS($A$132:$A$132)),"")</f>
        <v/>
      </c>
      <c r="T157" s="77" t="str">
        <f t="array" ref="T157">IFERROR(INDEX($A$99:$B$128,MATCH(LARGE(($B$99:$B$128=T$131)*1/ROW($A$99:$A$128),ROWS($A$132:$A157)),1/ROW($A$99:$A$128),0),COLUMNS($A$132:$A$132)),"")</f>
        <v/>
      </c>
      <c r="U157" s="77" t="str">
        <f t="array" ref="U157">IFERROR(INDEX($A$99:$B$128,MATCH(LARGE(($B$99:$B$128=U$131)*1/ROW($A$99:$A$128),ROWS($A$132:$A157)),1/ROW($A$99:$A$128),0),COLUMNS($A$132:$A$132)),"")</f>
        <v/>
      </c>
      <c r="V157" s="153" t="str">
        <f t="array" ref="V157">IFERROR(INDEX($A$99:$B$128,MATCH(LARGE(($B$99:$B$128=V$131)*1/ROW($A$99:$A$128),ROWS($A$132:$A157)),1/ROW($A$99:$A$128),0),COLUMNS($A$132:$A$132)),"")</f>
        <v/>
      </c>
      <c r="W157" s="77" t="str">
        <f t="array" ref="W157">IFERROR(INDEX($A$99:$B$128,MATCH(LARGE(($B$99:$B$128=W$131)*1/ROW($A$99:$A$128),ROWS($A$132:$A157)),1/ROW($A$99:$A$128),0),COLUMNS($A$132:$A$132)),"")</f>
        <v/>
      </c>
      <c r="X157" s="77" t="str">
        <f t="array" ref="X157">IFERROR(INDEX($A$99:$B$128,MATCH(LARGE(($B$99:$B$128=X$131)*1/ROW($A$99:$A$128),ROWS($A$132:$A157)),1/ROW($A$99:$A$128),0),COLUMNS($A$132:$A$132)),"")</f>
        <v/>
      </c>
      <c r="Y157" s="77" t="str">
        <f t="array" ref="Y157">IFERROR(INDEX($A$99:$B$128,MATCH(LARGE(($B$99:$B$128=Y$131)*1/ROW($A$99:$A$128),ROWS($A$132:$A157)),1/ROW($A$99:$A$128),0),COLUMNS($A$132:$A$132)),"")</f>
        <v/>
      </c>
      <c r="Z157" s="77" t="str">
        <f t="array" ref="Z157">IFERROR(INDEX($A$99:$B$128,MATCH(LARGE(($B$99:$B$128=Z$131)*1/ROW($A$99:$A$128),ROWS($A$132:$A157)),1/ROW($A$99:$A$128),0),COLUMNS($A$132:$A$132)),"")</f>
        <v/>
      </c>
      <c r="AA157" s="77" t="str">
        <f t="array" ref="AA157">IFERROR(INDEX($A$99:$B$128,MATCH(LARGE(($B$99:$B$128=AA$131)*1/ROW($A$99:$A$128),ROWS($A$132:$A157)),1/ROW($A$99:$A$128),0),COLUMNS($A$132:$A$132)),"")</f>
        <v/>
      </c>
      <c r="AB157" s="77" t="str">
        <f t="array" ref="AB157">IFERROR(INDEX($A$99:$B$128,MATCH(LARGE(($B$99:$B$128=AB$131)*1/ROW($A$99:$A$128),ROWS($A$132:$A157)),1/ROW($A$99:$A$128),0),COLUMNS($A$132:$A$132)),"")</f>
        <v/>
      </c>
      <c r="AC157" s="77" t="str">
        <f t="array" ref="AC157">IFERROR(INDEX($A$99:$B$128,MATCH(LARGE(($B$99:$B$128=AC$131)*1/ROW($A$99:$A$128),ROWS($A$132:$A157)),1/ROW($A$99:$A$128),0),COLUMNS($A$132:$A$132)),"")</f>
        <v/>
      </c>
      <c r="AD157" s="77" t="str">
        <f t="array" ref="AD157">IFERROR(INDEX($A$99:$B$128,MATCH(LARGE(($B$99:$B$128=AD$131)*1/ROW($A$99:$A$128),ROWS($A$132:$A157)),1/ROW($A$99:$A$128),0),COLUMNS($A$132:$A$132)),"")</f>
        <v/>
      </c>
      <c r="AE157" s="77" t="str">
        <f t="array" ref="AE157">IFERROR(INDEX($A$99:$B$128,MATCH(LARGE(($B$99:$B$128=AE$131)*1/ROW($A$99:$A$128),ROWS($A$132:$A157)),1/ROW($A$99:$A$128),0),COLUMNS($A$132:$A$132)),"")</f>
        <v/>
      </c>
      <c r="AF157" s="77" t="str">
        <f t="array" ref="AF157">IFERROR(INDEX($A$99:$B$128,MATCH(LARGE(($B$99:$B$128=AF$131)*1/ROW($A$99:$A$128),ROWS($A$132:$A157)),1/ROW($A$99:$A$128),0),COLUMNS($A$132:$A$132)),"")</f>
        <v/>
      </c>
      <c r="AG157" s="152" t="str">
        <f t="array" ref="AG157">IFERROR(INDEX($A$99:$B$128,MATCH(LARGE(($B$99:$B$128=AG$131)*1/ROW($A$99:$A$128),ROWS($A$132:$A157)),1/ROW($A$99:$A$128),0),COLUMNS($A$132:$A$132)),"")</f>
        <v/>
      </c>
      <c r="AH157" s="77" t="str">
        <f t="array" ref="AH157">IFERROR(INDEX($A$99:$F$128,MATCH(LARGE(($D$99:$D$128=AH$131)*1/ROW($A$99:$A$128),ROWS($A$132:$A157)),1/ROW($A$99:$A$128),0),COLUMNS($A$132:$A$132)),"")</f>
        <v/>
      </c>
      <c r="AI157" s="77" t="str">
        <f t="array" ref="AI157">IFERROR(INDEX($A$99:$F$128,MATCH(LARGE(($D$99:$D$128=AI$131)*1/ROW($A$99:$A$128),ROWS($A$132:$A157)),1/ROW($A$99:$A$128),0),COLUMNS($A$132:$A$132)),"")</f>
        <v/>
      </c>
      <c r="AJ157" s="77" t="str">
        <f t="array" ref="AJ157">IFERROR(INDEX($A$99:$F$128,MATCH(LARGE(($D$99:$D$128=AJ$131)*1/ROW($A$99:$A$128),ROWS($A$132:$A157)),1/ROW($A$99:$A$128),0),COLUMNS($A$132:$A$132)),"")</f>
        <v/>
      </c>
      <c r="AK157" s="77" t="str">
        <f t="array" ref="AK157">IFERROR(INDEX($A$99:$F$128,MATCH(LARGE(($E$99:$E$128=AK$131)*1/ROW($A$99:$A$128),ROWS($A$132:$A157)),1/ROW($A$99:$A$128),0),COLUMNS($A$132:$A$132)),"")</f>
        <v/>
      </c>
      <c r="AL157" s="77" t="str">
        <f t="array" ref="AL157">IFERROR(INDEX($A$99:$F$128,MATCH(LARGE(($E$99:$E$128=AL$131)*1/ROW($A$99:$A$128),ROWS($A$132:$A157)),1/ROW($A$99:$A$128),0),COLUMNS($A$132:$A$132)),"")</f>
        <v/>
      </c>
      <c r="AM157" s="77" t="str">
        <f t="array" ref="AM157">IFERROR(INDEX($A$99:$F$128,MATCH(LARGE(($E$99:$E$128=AM$131)*1/ROW($A$99:$A$128),ROWS($A$132:$A157)),1/ROW($A$99:$A$128),0),COLUMNS($A$132:$A$132)),"")</f>
        <v/>
      </c>
      <c r="AN157" s="513" t="str">
        <f t="array" ref="AN157">IFERROR(INDEX($A$99:$F$128,MATCH(LARGE(($F$99:$F$128=AN$131)*1/ROW($A$99:$A$128),ROWS($A$132:$A157)),1/ROW($A$99:$A$128),0),COLUMNS($A$132:$A$132)),"")</f>
        <v/>
      </c>
      <c r="AO157" s="513" t="str">
        <f t="array" ref="AO157">IFERROR(INDEX($A$99:$F$128,MATCH(LARGE(($F$99:$F$128=AO$131)*1/ROW($A$99:$A$128),ROWS($A$132:$A157)),1/ROW($A$99:$A$128),0),COLUMNS($A$132:$A$132)),"")</f>
        <v/>
      </c>
      <c r="AP157" s="513" t="str">
        <f t="array" ref="AP157">IFERROR(INDEX($A$99:$F$128,MATCH(LARGE(($F$99:$F$128=AP$131)*1/ROW($A$99:$A$128),ROWS($A$132:$A157)),1/ROW($A$99:$A$128),0),COLUMNS($A$132:$A$132)),"")</f>
        <v/>
      </c>
      <c r="AQ157" s="513" t="str">
        <f t="array" ref="AQ157">IFERROR(INDEX($A$99:$F$128,MATCH(LARGE(($F$99:$F$128=AQ$131)*1/ROW($A$99:$A$128),ROWS($A$132:$A157)),1/ROW($A$99:$A$128),0),COLUMNS($A$132:$A$132)),"")</f>
        <v/>
      </c>
      <c r="AR157" s="513" t="str">
        <f t="array" ref="AR157">IFERROR(INDEX($A$99:$B$128,MATCH(LARGE(($B$99:$B$128=AR$131)*1/ROW($A$99:$A$128),ROWS($A$132:$A157)),1/ROW($A$99:$A$128),0),COLUMNS($A$132:$A$132)),"")</f>
        <v/>
      </c>
      <c r="AS157" s="513" t="str">
        <f t="shared" si="7"/>
        <v/>
      </c>
      <c r="AT157" s="513" t="str">
        <f t="shared" si="9"/>
        <v/>
      </c>
      <c r="AU157" s="513" t="str">
        <f t="shared" si="8"/>
        <v/>
      </c>
      <c r="BK157" s="76"/>
      <c r="BM157" s="165"/>
    </row>
    <row r="158" spans="1:147" hidden="1">
      <c r="A158" s="77" t="str">
        <f t="array" ref="A158">IFERROR(INDEX($A$99:$B$128,MATCH(LARGE(($B$99:$B$128=A$131)*1/ROW($A$99:$A$128),ROWS($A$132:$A158)),1/ROW($A$99:$A$128),0),COLUMNS($A$132:$A$132)),"")</f>
        <v/>
      </c>
      <c r="B158" s="77" t="str">
        <f t="array" ref="B158">IFERROR(INDEX($A$99:$B$128,MATCH(LARGE(($B$99:$B$128=B$131)*1/ROW($A$99:$A$128),ROWS($A$132:$A158)),1/ROW($A$99:$A$128),0),COLUMNS($A$132:$A$132)),"")</f>
        <v/>
      </c>
      <c r="C158" s="151" t="str">
        <f t="array" ref="C158">IFERROR(INDEX($A$99:$B$128,MATCH(LARGE(($B$99:$B$128=C$131)*1/ROW($A$99:$A$128),ROWS($A$132:$A158)),1/ROW($A$99:$A$128),0),COLUMNS($A$132:$A$132)),"")</f>
        <v/>
      </c>
      <c r="D158" s="77" t="str">
        <f t="array" ref="D158">IFERROR(INDEX($A$99:$B$128,MATCH(LARGE(($B$99:$B$128=D$131)*1/ROW($A$99:$A$128),ROWS($A$132:$A158)),1/ROW($A$99:$A$128),0),COLUMNS($A$132:$A$132)),"")</f>
        <v/>
      </c>
      <c r="E158" s="77" t="str">
        <f t="array" ref="E158">IFERROR(INDEX($A$99:$B$128,MATCH(LARGE(($B$99:$B$128=E$131)*1/ROW($A$99:$A$128),ROWS($A$132:$A158)),1/ROW($A$99:$A$128),0),COLUMNS($A$132:$A$132)),"")</f>
        <v/>
      </c>
      <c r="F158" s="77" t="str">
        <f t="array" ref="F158">IFERROR(INDEX($A$99:$B$128,MATCH(LARGE(($B$99:$B$128=F$131)*1/ROW($A$99:$A$128),ROWS($A$132:$A158)),1/ROW($A$99:$A$128),0),COLUMNS($A$132:$A$132)),"")</f>
        <v/>
      </c>
      <c r="G158" s="77" t="str">
        <f t="array" ref="G158">IFERROR(INDEX($A$99:$B$128,MATCH(LARGE(($B$99:$B$128=G$131)*1/ROW($A$99:$A$128),ROWS($A$132:$A158)),1/ROW($A$99:$A$128),0),COLUMNS($A$132:$A$132)),"")</f>
        <v/>
      </c>
      <c r="H158" s="77" t="str">
        <f t="array" ref="H158">IFERROR(INDEX($A$99:$B$128,MATCH(LARGE(($B$99:$B$128=H$131)*1/ROW($A$99:$A$128),ROWS($A$132:$A158)),1/ROW($A$99:$A$128),0),COLUMNS($A$132:$A$132)),"")</f>
        <v/>
      </c>
      <c r="I158" s="77" t="str">
        <f t="array" ref="I158">IFERROR(INDEX($A$99:$B$128,MATCH(LARGE(($B$99:$B$128=I$131)*1/ROW($A$99:$A$128),ROWS($A$132:$A158)),1/ROW($A$99:$A$128),0),COLUMNS($A$132:$A$132)),"")</f>
        <v/>
      </c>
      <c r="J158" s="77" t="str">
        <f t="array" ref="J158">IFERROR(INDEX($A$99:$B$128,MATCH(LARGE(($B$99:$B$128=J$131)*1/ROW($A$99:$A$128),ROWS($A$132:$A158)),1/ROW($A$99:$A$128),0),COLUMNS($A$132:$A$132)),"")</f>
        <v/>
      </c>
      <c r="K158" s="77" t="str">
        <f t="array" ref="K158">IFERROR(INDEX($A$99:$B$128,MATCH(LARGE(($B$99:$B$128=K$131)*1/ROW($A$99:$A$128),ROWS($A$132:$A158)),1/ROW($A$99:$A$128),0),COLUMNS($A$132:$A$132)),"")</f>
        <v/>
      </c>
      <c r="L158" s="77" t="str">
        <f t="array" ref="L158">IFERROR(INDEX($A$99:$B$128,MATCH(LARGE(($B$99:$B$128=L$131)*1/ROW($A$99:$A$128),ROWS($A$132:$A158)),1/ROW($A$99:$A$128),0),COLUMNS($A$132:$A$132)),"")</f>
        <v/>
      </c>
      <c r="M158" s="77" t="str">
        <f t="array" ref="M158">IFERROR(INDEX($A$99:$B$128,MATCH(LARGE(($B$99:$B$128=M$131)*1/ROW($A$99:$A$128),ROWS($A$132:$A158)),1/ROW($A$99:$A$128),0),COLUMNS($A$132:$A$132)),"")</f>
        <v/>
      </c>
      <c r="N158" s="77" t="str">
        <f t="array" ref="N158">IFERROR(INDEX($A$99:$B$128,MATCH(LARGE(($B$99:$B$128=N$131)*1/ROW($A$99:$A$128),ROWS($A$132:$A158)),1/ROW($A$99:$A$128),0),COLUMNS($A$132:$A$132)),"")</f>
        <v/>
      </c>
      <c r="O158" s="77" t="str">
        <f t="array" ref="O158">IFERROR(INDEX($A$99:$B$128,MATCH(LARGE(($B$99:$B$128=O$131)*1/ROW($A$99:$A$128),ROWS($A$132:$A158)),1/ROW($A$99:$A$128),0),COLUMNS($A$132:$A$132)),"")</f>
        <v/>
      </c>
      <c r="P158" s="77" t="str">
        <f t="array" ref="P158">IFERROR(INDEX($A$99:$B$128,MATCH(LARGE(($B$99:$B$128=P$131)*1/ROW($A$99:$A$128),ROWS($A$132:$A158)),1/ROW($A$99:$A$128),0),COLUMNS($A$132:$A$132)),"")</f>
        <v/>
      </c>
      <c r="Q158" s="77" t="str">
        <f t="array" ref="Q158">IFERROR(INDEX($A$99:$B$128,MATCH(LARGE(($B$99:$B$128=Q$131)*1/ROW($A$99:$A$128),ROWS($A$132:$A158)),1/ROW($A$99:$A$128),0),COLUMNS($A$132:$A$132)),"")</f>
        <v/>
      </c>
      <c r="R158" s="77" t="str">
        <f t="array" ref="R158">IFERROR(INDEX($A$99:$B$128,MATCH(LARGE(($B$99:$B$128=R$131)*1/ROW($A$99:$A$128),ROWS($A$132:$A158)),1/ROW($A$99:$A$128),0),COLUMNS($A$132:$A$132)),"")</f>
        <v/>
      </c>
      <c r="S158" s="77" t="str">
        <f t="array" ref="S158">IFERROR(INDEX($A$99:$B$128,MATCH(LARGE(($B$99:$B$128=S$131)*1/ROW($A$99:$A$128),ROWS($A$132:$A158)),1/ROW($A$99:$A$128),0),COLUMNS($A$132:$A$132)),"")</f>
        <v/>
      </c>
      <c r="T158" s="77" t="str">
        <f t="array" ref="T158">IFERROR(INDEX($A$99:$B$128,MATCH(LARGE(($B$99:$B$128=T$131)*1/ROW($A$99:$A$128),ROWS($A$132:$A158)),1/ROW($A$99:$A$128),0),COLUMNS($A$132:$A$132)),"")</f>
        <v/>
      </c>
      <c r="U158" s="77" t="str">
        <f t="array" ref="U158">IFERROR(INDEX($A$99:$B$128,MATCH(LARGE(($B$99:$B$128=U$131)*1/ROW($A$99:$A$128),ROWS($A$132:$A158)),1/ROW($A$99:$A$128),0),COLUMNS($A$132:$A$132)),"")</f>
        <v/>
      </c>
      <c r="V158" s="153" t="str">
        <f t="array" ref="V158">IFERROR(INDEX($A$99:$B$128,MATCH(LARGE(($B$99:$B$128=V$131)*1/ROW($A$99:$A$128),ROWS($A$132:$A158)),1/ROW($A$99:$A$128),0),COLUMNS($A$132:$A$132)),"")</f>
        <v/>
      </c>
      <c r="W158" s="77" t="str">
        <f t="array" ref="W158">IFERROR(INDEX($A$99:$B$128,MATCH(LARGE(($B$99:$B$128=W$131)*1/ROW($A$99:$A$128),ROWS($A$132:$A158)),1/ROW($A$99:$A$128),0),COLUMNS($A$132:$A$132)),"")</f>
        <v/>
      </c>
      <c r="X158" s="77" t="str">
        <f t="array" ref="X158">IFERROR(INDEX($A$99:$B$128,MATCH(LARGE(($B$99:$B$128=X$131)*1/ROW($A$99:$A$128),ROWS($A$132:$A158)),1/ROW($A$99:$A$128),0),COLUMNS($A$132:$A$132)),"")</f>
        <v/>
      </c>
      <c r="Y158" s="77" t="str">
        <f t="array" ref="Y158">IFERROR(INDEX($A$99:$B$128,MATCH(LARGE(($B$99:$B$128=Y$131)*1/ROW($A$99:$A$128),ROWS($A$132:$A158)),1/ROW($A$99:$A$128),0),COLUMNS($A$132:$A$132)),"")</f>
        <v/>
      </c>
      <c r="Z158" s="77" t="str">
        <f t="array" ref="Z158">IFERROR(INDEX($A$99:$B$128,MATCH(LARGE(($B$99:$B$128=Z$131)*1/ROW($A$99:$A$128),ROWS($A$132:$A158)),1/ROW($A$99:$A$128),0),COLUMNS($A$132:$A$132)),"")</f>
        <v/>
      </c>
      <c r="AA158" s="77" t="str">
        <f t="array" ref="AA158">IFERROR(INDEX($A$99:$B$128,MATCH(LARGE(($B$99:$B$128=AA$131)*1/ROW($A$99:$A$128),ROWS($A$132:$A158)),1/ROW($A$99:$A$128),0),COLUMNS($A$132:$A$132)),"")</f>
        <v/>
      </c>
      <c r="AB158" s="77" t="str">
        <f t="array" ref="AB158">IFERROR(INDEX($A$99:$B$128,MATCH(LARGE(($B$99:$B$128=AB$131)*1/ROW($A$99:$A$128),ROWS($A$132:$A158)),1/ROW($A$99:$A$128),0),COLUMNS($A$132:$A$132)),"")</f>
        <v/>
      </c>
      <c r="AC158" s="77" t="str">
        <f t="array" ref="AC158">IFERROR(INDEX($A$99:$B$128,MATCH(LARGE(($B$99:$B$128=AC$131)*1/ROW($A$99:$A$128),ROWS($A$132:$A158)),1/ROW($A$99:$A$128),0),COLUMNS($A$132:$A$132)),"")</f>
        <v/>
      </c>
      <c r="AD158" s="77" t="str">
        <f t="array" ref="AD158">IFERROR(INDEX($A$99:$B$128,MATCH(LARGE(($B$99:$B$128=AD$131)*1/ROW($A$99:$A$128),ROWS($A$132:$A158)),1/ROW($A$99:$A$128),0),COLUMNS($A$132:$A$132)),"")</f>
        <v/>
      </c>
      <c r="AE158" s="77" t="str">
        <f t="array" ref="AE158">IFERROR(INDEX($A$99:$B$128,MATCH(LARGE(($B$99:$B$128=AE$131)*1/ROW($A$99:$A$128),ROWS($A$132:$A158)),1/ROW($A$99:$A$128),0),COLUMNS($A$132:$A$132)),"")</f>
        <v/>
      </c>
      <c r="AF158" s="77" t="str">
        <f t="array" ref="AF158">IFERROR(INDEX($A$99:$B$128,MATCH(LARGE(($B$99:$B$128=AF$131)*1/ROW($A$99:$A$128),ROWS($A$132:$A158)),1/ROW($A$99:$A$128),0),COLUMNS($A$132:$A$132)),"")</f>
        <v/>
      </c>
      <c r="AG158" s="152" t="str">
        <f t="array" ref="AG158">IFERROR(INDEX($A$99:$B$128,MATCH(LARGE(($B$99:$B$128=AG$131)*1/ROW($A$99:$A$128),ROWS($A$132:$A158)),1/ROW($A$99:$A$128),0),COLUMNS($A$132:$A$132)),"")</f>
        <v/>
      </c>
      <c r="AH158" s="77" t="str">
        <f t="array" ref="AH158">IFERROR(INDEX($A$99:$F$128,MATCH(LARGE(($D$99:$D$128=AH$131)*1/ROW($A$99:$A$128),ROWS($A$132:$A158)),1/ROW($A$99:$A$128),0),COLUMNS($A$132:$A$132)),"")</f>
        <v/>
      </c>
      <c r="AI158" s="77" t="str">
        <f t="array" ref="AI158">IFERROR(INDEX($A$99:$F$128,MATCH(LARGE(($D$99:$D$128=AI$131)*1/ROW($A$99:$A$128),ROWS($A$132:$A158)),1/ROW($A$99:$A$128),0),COLUMNS($A$132:$A$132)),"")</f>
        <v/>
      </c>
      <c r="AJ158" s="77" t="str">
        <f t="array" ref="AJ158">IFERROR(INDEX($A$99:$F$128,MATCH(LARGE(($D$99:$D$128=AJ$131)*1/ROW($A$99:$A$128),ROWS($A$132:$A158)),1/ROW($A$99:$A$128),0),COLUMNS($A$132:$A$132)),"")</f>
        <v/>
      </c>
      <c r="AK158" s="77" t="str">
        <f t="array" ref="AK158">IFERROR(INDEX($A$99:$F$128,MATCH(LARGE(($E$99:$E$128=AK$131)*1/ROW($A$99:$A$128),ROWS($A$132:$A158)),1/ROW($A$99:$A$128),0),COLUMNS($A$132:$A$132)),"")</f>
        <v/>
      </c>
      <c r="AL158" s="77" t="str">
        <f t="array" ref="AL158">IFERROR(INDEX($A$99:$F$128,MATCH(LARGE(($E$99:$E$128=AL$131)*1/ROW($A$99:$A$128),ROWS($A$132:$A158)),1/ROW($A$99:$A$128),0),COLUMNS($A$132:$A$132)),"")</f>
        <v/>
      </c>
      <c r="AM158" s="77" t="str">
        <f t="array" ref="AM158">IFERROR(INDEX($A$99:$F$128,MATCH(LARGE(($E$99:$E$128=AM$131)*1/ROW($A$99:$A$128),ROWS($A$132:$A158)),1/ROW($A$99:$A$128),0),COLUMNS($A$132:$A$132)),"")</f>
        <v/>
      </c>
      <c r="AN158" s="513" t="str">
        <f t="array" ref="AN158">IFERROR(INDEX($A$99:$F$128,MATCH(LARGE(($F$99:$F$128=AN$131)*1/ROW($A$99:$A$128),ROWS($A$132:$A158)),1/ROW($A$99:$A$128),0),COLUMNS($A$132:$A$132)),"")</f>
        <v/>
      </c>
      <c r="AO158" s="513" t="str">
        <f t="array" ref="AO158">IFERROR(INDEX($A$99:$F$128,MATCH(LARGE(($F$99:$F$128=AO$131)*1/ROW($A$99:$A$128),ROWS($A$132:$A158)),1/ROW($A$99:$A$128),0),COLUMNS($A$132:$A$132)),"")</f>
        <v/>
      </c>
      <c r="AP158" s="513" t="str">
        <f t="array" ref="AP158">IFERROR(INDEX($A$99:$F$128,MATCH(LARGE(($F$99:$F$128=AP$131)*1/ROW($A$99:$A$128),ROWS($A$132:$A158)),1/ROW($A$99:$A$128),0),COLUMNS($A$132:$A$132)),"")</f>
        <v/>
      </c>
      <c r="AQ158" s="513" t="str">
        <f t="array" ref="AQ158">IFERROR(INDEX($A$99:$F$128,MATCH(LARGE(($F$99:$F$128=AQ$131)*1/ROW($A$99:$A$128),ROWS($A$132:$A158)),1/ROW($A$99:$A$128),0),COLUMNS($A$132:$A$132)),"")</f>
        <v/>
      </c>
      <c r="AR158" s="513" t="str">
        <f t="array" ref="AR158">IFERROR(INDEX($A$99:$B$128,MATCH(LARGE(($B$99:$B$128=AR$131)*1/ROW($A$99:$A$128),ROWS($A$132:$A158)),1/ROW($A$99:$A$128),0),COLUMNS($A$132:$A$132)),"")</f>
        <v/>
      </c>
      <c r="AS158" s="513" t="str">
        <f t="shared" si="7"/>
        <v/>
      </c>
      <c r="AT158" s="513" t="str">
        <f t="shared" si="9"/>
        <v/>
      </c>
      <c r="AU158" s="513" t="str">
        <f t="shared" si="8"/>
        <v/>
      </c>
      <c r="BK158" s="76"/>
      <c r="BM158" s="165"/>
    </row>
    <row r="159" spans="1:147" hidden="1">
      <c r="A159" s="77" t="str">
        <f t="array" ref="A159">IFERROR(INDEX($A$99:$B$128,MATCH(LARGE(($B$99:$B$128=A$131)*1/ROW($A$99:$A$128),ROWS($A$132:$A159)),1/ROW($A$99:$A$128),0),COLUMNS($A$132:$A$132)),"")</f>
        <v/>
      </c>
      <c r="B159" s="77" t="str">
        <f t="array" ref="B159">IFERROR(INDEX($A$99:$B$128,MATCH(LARGE(($B$99:$B$128=B$131)*1/ROW($A$99:$A$128),ROWS($A$132:$A159)),1/ROW($A$99:$A$128),0),COLUMNS($A$132:$A$132)),"")</f>
        <v/>
      </c>
      <c r="C159" s="151" t="str">
        <f t="array" ref="C159">IFERROR(INDEX($A$99:$B$128,MATCH(LARGE(($B$99:$B$128=C$131)*1/ROW($A$99:$A$128),ROWS($A$132:$A159)),1/ROW($A$99:$A$128),0),COLUMNS($A$132:$A$132)),"")</f>
        <v/>
      </c>
      <c r="D159" s="77" t="str">
        <f t="array" ref="D159">IFERROR(INDEX($A$99:$B$128,MATCH(LARGE(($B$99:$B$128=D$131)*1/ROW($A$99:$A$128),ROWS($A$132:$A159)),1/ROW($A$99:$A$128),0),COLUMNS($A$132:$A$132)),"")</f>
        <v/>
      </c>
      <c r="E159" s="77" t="str">
        <f t="array" ref="E159">IFERROR(INDEX($A$99:$B$128,MATCH(LARGE(($B$99:$B$128=E$131)*1/ROW($A$99:$A$128),ROWS($A$132:$A159)),1/ROW($A$99:$A$128),0),COLUMNS($A$132:$A$132)),"")</f>
        <v/>
      </c>
      <c r="F159" s="77" t="str">
        <f t="array" ref="F159">IFERROR(INDEX($A$99:$B$128,MATCH(LARGE(($B$99:$B$128=F$131)*1/ROW($A$99:$A$128),ROWS($A$132:$A159)),1/ROW($A$99:$A$128),0),COLUMNS($A$132:$A$132)),"")</f>
        <v/>
      </c>
      <c r="G159" s="77" t="str">
        <f t="array" ref="G159">IFERROR(INDEX($A$99:$B$128,MATCH(LARGE(($B$99:$B$128=G$131)*1/ROW($A$99:$A$128),ROWS($A$132:$A159)),1/ROW($A$99:$A$128),0),COLUMNS($A$132:$A$132)),"")</f>
        <v/>
      </c>
      <c r="H159" s="77" t="str">
        <f t="array" ref="H159">IFERROR(INDEX($A$99:$B$128,MATCH(LARGE(($B$99:$B$128=H$131)*1/ROW($A$99:$A$128),ROWS($A$132:$A159)),1/ROW($A$99:$A$128),0),COLUMNS($A$132:$A$132)),"")</f>
        <v/>
      </c>
      <c r="I159" s="77" t="str">
        <f t="array" ref="I159">IFERROR(INDEX($A$99:$B$128,MATCH(LARGE(($B$99:$B$128=I$131)*1/ROW($A$99:$A$128),ROWS($A$132:$A159)),1/ROW($A$99:$A$128),0),COLUMNS($A$132:$A$132)),"")</f>
        <v/>
      </c>
      <c r="J159" s="77" t="str">
        <f t="array" ref="J159">IFERROR(INDEX($A$99:$B$128,MATCH(LARGE(($B$99:$B$128=J$131)*1/ROW($A$99:$A$128),ROWS($A$132:$A159)),1/ROW($A$99:$A$128),0),COLUMNS($A$132:$A$132)),"")</f>
        <v/>
      </c>
      <c r="K159" s="77" t="str">
        <f t="array" ref="K159">IFERROR(INDEX($A$99:$B$128,MATCH(LARGE(($B$99:$B$128=K$131)*1/ROW($A$99:$A$128),ROWS($A$132:$A159)),1/ROW($A$99:$A$128),0),COLUMNS($A$132:$A$132)),"")</f>
        <v/>
      </c>
      <c r="L159" s="77" t="str">
        <f t="array" ref="L159">IFERROR(INDEX($A$99:$B$128,MATCH(LARGE(($B$99:$B$128=L$131)*1/ROW($A$99:$A$128),ROWS($A$132:$A159)),1/ROW($A$99:$A$128),0),COLUMNS($A$132:$A$132)),"")</f>
        <v/>
      </c>
      <c r="M159" s="77" t="str">
        <f t="array" ref="M159">IFERROR(INDEX($A$99:$B$128,MATCH(LARGE(($B$99:$B$128=M$131)*1/ROW($A$99:$A$128),ROWS($A$132:$A159)),1/ROW($A$99:$A$128),0),COLUMNS($A$132:$A$132)),"")</f>
        <v/>
      </c>
      <c r="N159" s="77" t="str">
        <f t="array" ref="N159">IFERROR(INDEX($A$99:$B$128,MATCH(LARGE(($B$99:$B$128=N$131)*1/ROW($A$99:$A$128),ROWS($A$132:$A159)),1/ROW($A$99:$A$128),0),COLUMNS($A$132:$A$132)),"")</f>
        <v/>
      </c>
      <c r="O159" s="77" t="str">
        <f t="array" ref="O159">IFERROR(INDEX($A$99:$B$128,MATCH(LARGE(($B$99:$B$128=O$131)*1/ROW($A$99:$A$128),ROWS($A$132:$A159)),1/ROW($A$99:$A$128),0),COLUMNS($A$132:$A$132)),"")</f>
        <v/>
      </c>
      <c r="P159" s="77" t="str">
        <f t="array" ref="P159">IFERROR(INDEX($A$99:$B$128,MATCH(LARGE(($B$99:$B$128=P$131)*1/ROW($A$99:$A$128),ROWS($A$132:$A159)),1/ROW($A$99:$A$128),0),COLUMNS($A$132:$A$132)),"")</f>
        <v/>
      </c>
      <c r="Q159" s="77" t="str">
        <f t="array" ref="Q159">IFERROR(INDEX($A$99:$B$128,MATCH(LARGE(($B$99:$B$128=Q$131)*1/ROW($A$99:$A$128),ROWS($A$132:$A159)),1/ROW($A$99:$A$128),0),COLUMNS($A$132:$A$132)),"")</f>
        <v/>
      </c>
      <c r="R159" s="77" t="str">
        <f t="array" ref="R159">IFERROR(INDEX($A$99:$B$128,MATCH(LARGE(($B$99:$B$128=R$131)*1/ROW($A$99:$A$128),ROWS($A$132:$A159)),1/ROW($A$99:$A$128),0),COLUMNS($A$132:$A$132)),"")</f>
        <v/>
      </c>
      <c r="S159" s="77" t="str">
        <f t="array" ref="S159">IFERROR(INDEX($A$99:$B$128,MATCH(LARGE(($B$99:$B$128=S$131)*1/ROW($A$99:$A$128),ROWS($A$132:$A159)),1/ROW($A$99:$A$128),0),COLUMNS($A$132:$A$132)),"")</f>
        <v/>
      </c>
      <c r="T159" s="77" t="str">
        <f t="array" ref="T159">IFERROR(INDEX($A$99:$B$128,MATCH(LARGE(($B$99:$B$128=T$131)*1/ROW($A$99:$A$128),ROWS($A$132:$A159)),1/ROW($A$99:$A$128),0),COLUMNS($A$132:$A$132)),"")</f>
        <v/>
      </c>
      <c r="U159" s="77" t="str">
        <f t="array" ref="U159">IFERROR(INDEX($A$99:$B$128,MATCH(LARGE(($B$99:$B$128=U$131)*1/ROW($A$99:$A$128),ROWS($A$132:$A159)),1/ROW($A$99:$A$128),0),COLUMNS($A$132:$A$132)),"")</f>
        <v/>
      </c>
      <c r="V159" s="153" t="str">
        <f t="array" ref="V159">IFERROR(INDEX($A$99:$B$128,MATCH(LARGE(($B$99:$B$128=V$131)*1/ROW($A$99:$A$128),ROWS($A$132:$A159)),1/ROW($A$99:$A$128),0),COLUMNS($A$132:$A$132)),"")</f>
        <v/>
      </c>
      <c r="W159" s="77" t="str">
        <f t="array" ref="W159">IFERROR(INDEX($A$99:$B$128,MATCH(LARGE(($B$99:$B$128=W$131)*1/ROW($A$99:$A$128),ROWS($A$132:$A159)),1/ROW($A$99:$A$128),0),COLUMNS($A$132:$A$132)),"")</f>
        <v/>
      </c>
      <c r="X159" s="77" t="str">
        <f t="array" ref="X159">IFERROR(INDEX($A$99:$B$128,MATCH(LARGE(($B$99:$B$128=X$131)*1/ROW($A$99:$A$128),ROWS($A$132:$A159)),1/ROW($A$99:$A$128),0),COLUMNS($A$132:$A$132)),"")</f>
        <v/>
      </c>
      <c r="Y159" s="77" t="str">
        <f t="array" ref="Y159">IFERROR(INDEX($A$99:$B$128,MATCH(LARGE(($B$99:$B$128=Y$131)*1/ROW($A$99:$A$128),ROWS($A$132:$A159)),1/ROW($A$99:$A$128),0),COLUMNS($A$132:$A$132)),"")</f>
        <v/>
      </c>
      <c r="Z159" s="77" t="str">
        <f t="array" ref="Z159">IFERROR(INDEX($A$99:$B$128,MATCH(LARGE(($B$99:$B$128=Z$131)*1/ROW($A$99:$A$128),ROWS($A$132:$A159)),1/ROW($A$99:$A$128),0),COLUMNS($A$132:$A$132)),"")</f>
        <v/>
      </c>
      <c r="AA159" s="77" t="str">
        <f t="array" ref="AA159">IFERROR(INDEX($A$99:$B$128,MATCH(LARGE(($B$99:$B$128=AA$131)*1/ROW($A$99:$A$128),ROWS($A$132:$A159)),1/ROW($A$99:$A$128),0),COLUMNS($A$132:$A$132)),"")</f>
        <v/>
      </c>
      <c r="AB159" s="77" t="str">
        <f t="array" ref="AB159">IFERROR(INDEX($A$99:$B$128,MATCH(LARGE(($B$99:$B$128=AB$131)*1/ROW($A$99:$A$128),ROWS($A$132:$A159)),1/ROW($A$99:$A$128),0),COLUMNS($A$132:$A$132)),"")</f>
        <v/>
      </c>
      <c r="AC159" s="77" t="str">
        <f t="array" ref="AC159">IFERROR(INDEX($A$99:$B$128,MATCH(LARGE(($B$99:$B$128=AC$131)*1/ROW($A$99:$A$128),ROWS($A$132:$A159)),1/ROW($A$99:$A$128),0),COLUMNS($A$132:$A$132)),"")</f>
        <v/>
      </c>
      <c r="AD159" s="77" t="str">
        <f t="array" ref="AD159">IFERROR(INDEX($A$99:$B$128,MATCH(LARGE(($B$99:$B$128=AD$131)*1/ROW($A$99:$A$128),ROWS($A$132:$A159)),1/ROW($A$99:$A$128),0),COLUMNS($A$132:$A$132)),"")</f>
        <v/>
      </c>
      <c r="AE159" s="77" t="str">
        <f t="array" ref="AE159">IFERROR(INDEX($A$99:$B$128,MATCH(LARGE(($B$99:$B$128=AE$131)*1/ROW($A$99:$A$128),ROWS($A$132:$A159)),1/ROW($A$99:$A$128),0),COLUMNS($A$132:$A$132)),"")</f>
        <v/>
      </c>
      <c r="AF159" s="77" t="str">
        <f t="array" ref="AF159">IFERROR(INDEX($A$99:$B$128,MATCH(LARGE(($B$99:$B$128=AF$131)*1/ROW($A$99:$A$128),ROWS($A$132:$A159)),1/ROW($A$99:$A$128),0),COLUMNS($A$132:$A$132)),"")</f>
        <v/>
      </c>
      <c r="AG159" s="152" t="str">
        <f t="array" ref="AG159">IFERROR(INDEX($A$99:$B$128,MATCH(LARGE(($B$99:$B$128=AG$131)*1/ROW($A$99:$A$128),ROWS($A$132:$A159)),1/ROW($A$99:$A$128),0),COLUMNS($A$132:$A$132)),"")</f>
        <v/>
      </c>
      <c r="AH159" s="77" t="str">
        <f t="array" ref="AH159">IFERROR(INDEX($A$99:$F$128,MATCH(LARGE(($D$99:$D$128=AH$131)*1/ROW($A$99:$A$128),ROWS($A$132:$A159)),1/ROW($A$99:$A$128),0),COLUMNS($A$132:$A$132)),"")</f>
        <v/>
      </c>
      <c r="AI159" s="77" t="str">
        <f t="array" ref="AI159">IFERROR(INDEX($A$99:$F$128,MATCH(LARGE(($D$99:$D$128=AI$131)*1/ROW($A$99:$A$128),ROWS($A$132:$A159)),1/ROW($A$99:$A$128),0),COLUMNS($A$132:$A$132)),"")</f>
        <v/>
      </c>
      <c r="AJ159" s="77" t="str">
        <f t="array" ref="AJ159">IFERROR(INDEX($A$99:$F$128,MATCH(LARGE(($D$99:$D$128=AJ$131)*1/ROW($A$99:$A$128),ROWS($A$132:$A159)),1/ROW($A$99:$A$128),0),COLUMNS($A$132:$A$132)),"")</f>
        <v/>
      </c>
      <c r="AK159" s="77" t="str">
        <f t="array" ref="AK159">IFERROR(INDEX($A$99:$F$128,MATCH(LARGE(($E$99:$E$128=AK$131)*1/ROW($A$99:$A$128),ROWS($A$132:$A159)),1/ROW($A$99:$A$128),0),COLUMNS($A$132:$A$132)),"")</f>
        <v/>
      </c>
      <c r="AL159" s="77" t="str">
        <f t="array" ref="AL159">IFERROR(INDEX($A$99:$F$128,MATCH(LARGE(($E$99:$E$128=AL$131)*1/ROW($A$99:$A$128),ROWS($A$132:$A159)),1/ROW($A$99:$A$128),0),COLUMNS($A$132:$A$132)),"")</f>
        <v/>
      </c>
      <c r="AM159" s="77" t="str">
        <f t="array" ref="AM159">IFERROR(INDEX($A$99:$F$128,MATCH(LARGE(($E$99:$E$128=AM$131)*1/ROW($A$99:$A$128),ROWS($A$132:$A159)),1/ROW($A$99:$A$128),0),COLUMNS($A$132:$A$132)),"")</f>
        <v/>
      </c>
      <c r="AN159" s="513" t="str">
        <f t="array" ref="AN159">IFERROR(INDEX($A$99:$F$128,MATCH(LARGE(($F$99:$F$128=AN$131)*1/ROW($A$99:$A$128),ROWS($A$132:$A159)),1/ROW($A$99:$A$128),0),COLUMNS($A$132:$A$132)),"")</f>
        <v/>
      </c>
      <c r="AO159" s="513" t="str">
        <f t="array" ref="AO159">IFERROR(INDEX($A$99:$F$128,MATCH(LARGE(($F$99:$F$128=AO$131)*1/ROW($A$99:$A$128),ROWS($A$132:$A159)),1/ROW($A$99:$A$128),0),COLUMNS($A$132:$A$132)),"")</f>
        <v/>
      </c>
      <c r="AP159" s="513" t="str">
        <f t="array" ref="AP159">IFERROR(INDEX($A$99:$F$128,MATCH(LARGE(($F$99:$F$128=AP$131)*1/ROW($A$99:$A$128),ROWS($A$132:$A159)),1/ROW($A$99:$A$128),0),COLUMNS($A$132:$A$132)),"")</f>
        <v/>
      </c>
      <c r="AQ159" s="513" t="str">
        <f t="array" ref="AQ159">IFERROR(INDEX($A$99:$F$128,MATCH(LARGE(($F$99:$F$128=AQ$131)*1/ROW($A$99:$A$128),ROWS($A$132:$A159)),1/ROW($A$99:$A$128),0),COLUMNS($A$132:$A$132)),"")</f>
        <v/>
      </c>
      <c r="AR159" s="513" t="str">
        <f t="array" ref="AR159">IFERROR(INDEX($A$99:$B$128,MATCH(LARGE(($B$99:$B$128=AR$131)*1/ROW($A$99:$A$128),ROWS($A$132:$A159)),1/ROW($A$99:$A$128),0),COLUMNS($A$132:$A$132)),"")</f>
        <v/>
      </c>
      <c r="AS159" s="513" t="str">
        <f t="shared" si="7"/>
        <v/>
      </c>
      <c r="AT159" s="513" t="str">
        <f t="shared" si="9"/>
        <v/>
      </c>
      <c r="AU159" s="513" t="str">
        <f t="shared" si="8"/>
        <v/>
      </c>
      <c r="BK159" s="76"/>
      <c r="BM159" s="165"/>
    </row>
    <row r="160" spans="1:147" hidden="1">
      <c r="A160" s="77" t="str">
        <f t="array" ref="A160">IFERROR(INDEX($A$99:$B$128,MATCH(LARGE(($B$99:$B$128=A$131)*1/ROW($A$99:$A$128),ROWS($A$132:$A160)),1/ROW($A$99:$A$128),0),COLUMNS($A$132:$A$132)),"")</f>
        <v/>
      </c>
      <c r="B160" s="77" t="str">
        <f t="array" ref="B160">IFERROR(INDEX($A$99:$B$128,MATCH(LARGE(($B$99:$B$128=B$131)*1/ROW($A$99:$A$128),ROWS($A$132:$A160)),1/ROW($A$99:$A$128),0),COLUMNS($A$132:$A$132)),"")</f>
        <v/>
      </c>
      <c r="C160" s="151" t="str">
        <f t="array" ref="C160">IFERROR(INDEX($A$99:$B$128,MATCH(LARGE(($B$99:$B$128=C$131)*1/ROW($A$99:$A$128),ROWS($A$132:$A160)),1/ROW($A$99:$A$128),0),COLUMNS($A$132:$A$132)),"")</f>
        <v/>
      </c>
      <c r="D160" s="77" t="str">
        <f t="array" ref="D160">IFERROR(INDEX($A$99:$B$128,MATCH(LARGE(($B$99:$B$128=D$131)*1/ROW($A$99:$A$128),ROWS($A$132:$A160)),1/ROW($A$99:$A$128),0),COLUMNS($A$132:$A$132)),"")</f>
        <v/>
      </c>
      <c r="E160" s="77" t="str">
        <f t="array" ref="E160">IFERROR(INDEX($A$99:$B$128,MATCH(LARGE(($B$99:$B$128=E$131)*1/ROW($A$99:$A$128),ROWS($A$132:$A160)),1/ROW($A$99:$A$128),0),COLUMNS($A$132:$A$132)),"")</f>
        <v/>
      </c>
      <c r="F160" s="77" t="str">
        <f t="array" ref="F160">IFERROR(INDEX($A$99:$B$128,MATCH(LARGE(($B$99:$B$128=F$131)*1/ROW($A$99:$A$128),ROWS($A$132:$A160)),1/ROW($A$99:$A$128),0),COLUMNS($A$132:$A$132)),"")</f>
        <v/>
      </c>
      <c r="G160" s="77" t="str">
        <f t="array" ref="G160">IFERROR(INDEX($A$99:$B$128,MATCH(LARGE(($B$99:$B$128=G$131)*1/ROW($A$99:$A$128),ROWS($A$132:$A160)),1/ROW($A$99:$A$128),0),COLUMNS($A$132:$A$132)),"")</f>
        <v/>
      </c>
      <c r="H160" s="77" t="str">
        <f t="array" ref="H160">IFERROR(INDEX($A$99:$B$128,MATCH(LARGE(($B$99:$B$128=H$131)*1/ROW($A$99:$A$128),ROWS($A$132:$A160)),1/ROW($A$99:$A$128),0),COLUMNS($A$132:$A$132)),"")</f>
        <v/>
      </c>
      <c r="I160" s="77" t="str">
        <f t="array" ref="I160">IFERROR(INDEX($A$99:$B$128,MATCH(LARGE(($B$99:$B$128=I$131)*1/ROW($A$99:$A$128),ROWS($A$132:$A160)),1/ROW($A$99:$A$128),0),COLUMNS($A$132:$A$132)),"")</f>
        <v/>
      </c>
      <c r="J160" s="77" t="str">
        <f t="array" ref="J160">IFERROR(INDEX($A$99:$B$128,MATCH(LARGE(($B$99:$B$128=J$131)*1/ROW($A$99:$A$128),ROWS($A$132:$A160)),1/ROW($A$99:$A$128),0),COLUMNS($A$132:$A$132)),"")</f>
        <v/>
      </c>
      <c r="K160" s="77" t="str">
        <f t="array" ref="K160">IFERROR(INDEX($A$99:$B$128,MATCH(LARGE(($B$99:$B$128=K$131)*1/ROW($A$99:$A$128),ROWS($A$132:$A160)),1/ROW($A$99:$A$128),0),COLUMNS($A$132:$A$132)),"")</f>
        <v/>
      </c>
      <c r="L160" s="77" t="str">
        <f t="array" ref="L160">IFERROR(INDEX($A$99:$B$128,MATCH(LARGE(($B$99:$B$128=L$131)*1/ROW($A$99:$A$128),ROWS($A$132:$A160)),1/ROW($A$99:$A$128),0),COLUMNS($A$132:$A$132)),"")</f>
        <v/>
      </c>
      <c r="M160" s="77" t="str">
        <f t="array" ref="M160">IFERROR(INDEX($A$99:$B$128,MATCH(LARGE(($B$99:$B$128=M$131)*1/ROW($A$99:$A$128),ROWS($A$132:$A160)),1/ROW($A$99:$A$128),0),COLUMNS($A$132:$A$132)),"")</f>
        <v/>
      </c>
      <c r="N160" s="77" t="str">
        <f t="array" ref="N160">IFERROR(INDEX($A$99:$B$128,MATCH(LARGE(($B$99:$B$128=N$131)*1/ROW($A$99:$A$128),ROWS($A$132:$A160)),1/ROW($A$99:$A$128),0),COLUMNS($A$132:$A$132)),"")</f>
        <v/>
      </c>
      <c r="O160" s="77" t="str">
        <f t="array" ref="O160">IFERROR(INDEX($A$99:$B$128,MATCH(LARGE(($B$99:$B$128=O$131)*1/ROW($A$99:$A$128),ROWS($A$132:$A160)),1/ROW($A$99:$A$128),0),COLUMNS($A$132:$A$132)),"")</f>
        <v/>
      </c>
      <c r="P160" s="77" t="str">
        <f t="array" ref="P160">IFERROR(INDEX($A$99:$B$128,MATCH(LARGE(($B$99:$B$128=P$131)*1/ROW($A$99:$A$128),ROWS($A$132:$A160)),1/ROW($A$99:$A$128),0),COLUMNS($A$132:$A$132)),"")</f>
        <v/>
      </c>
      <c r="Q160" s="77" t="str">
        <f t="array" ref="Q160">IFERROR(INDEX($A$99:$B$128,MATCH(LARGE(($B$99:$B$128=Q$131)*1/ROW($A$99:$A$128),ROWS($A$132:$A160)),1/ROW($A$99:$A$128),0),COLUMNS($A$132:$A$132)),"")</f>
        <v/>
      </c>
      <c r="R160" s="77" t="str">
        <f t="array" ref="R160">IFERROR(INDEX($A$99:$B$128,MATCH(LARGE(($B$99:$B$128=R$131)*1/ROW($A$99:$A$128),ROWS($A$132:$A160)),1/ROW($A$99:$A$128),0),COLUMNS($A$132:$A$132)),"")</f>
        <v/>
      </c>
      <c r="S160" s="77" t="str">
        <f t="array" ref="S160">IFERROR(INDEX($A$99:$B$128,MATCH(LARGE(($B$99:$B$128=S$131)*1/ROW($A$99:$A$128),ROWS($A$132:$A160)),1/ROW($A$99:$A$128),0),COLUMNS($A$132:$A$132)),"")</f>
        <v/>
      </c>
      <c r="T160" s="77" t="str">
        <f t="array" ref="T160">IFERROR(INDEX($A$99:$B$128,MATCH(LARGE(($B$99:$B$128=T$131)*1/ROW($A$99:$A$128),ROWS($A$132:$A160)),1/ROW($A$99:$A$128),0),COLUMNS($A$132:$A$132)),"")</f>
        <v/>
      </c>
      <c r="U160" s="77" t="str">
        <f t="array" ref="U160">IFERROR(INDEX($A$99:$B$128,MATCH(LARGE(($B$99:$B$128=U$131)*1/ROW($A$99:$A$128),ROWS($A$132:$A160)),1/ROW($A$99:$A$128),0),COLUMNS($A$132:$A$132)),"")</f>
        <v/>
      </c>
      <c r="V160" s="153" t="str">
        <f t="array" ref="V160">IFERROR(INDEX($A$99:$B$128,MATCH(LARGE(($B$99:$B$128=V$131)*1/ROW($A$99:$A$128),ROWS($A$132:$A160)),1/ROW($A$99:$A$128),0),COLUMNS($A$132:$A$132)),"")</f>
        <v/>
      </c>
      <c r="W160" s="77" t="str">
        <f t="array" ref="W160">IFERROR(INDEX($A$99:$B$128,MATCH(LARGE(($B$99:$B$128=W$131)*1/ROW($A$99:$A$128),ROWS($A$132:$A160)),1/ROW($A$99:$A$128),0),COLUMNS($A$132:$A$132)),"")</f>
        <v/>
      </c>
      <c r="X160" s="77" t="str">
        <f t="array" ref="X160">IFERROR(INDEX($A$99:$B$128,MATCH(LARGE(($B$99:$B$128=X$131)*1/ROW($A$99:$A$128),ROWS($A$132:$A160)),1/ROW($A$99:$A$128),0),COLUMNS($A$132:$A$132)),"")</f>
        <v/>
      </c>
      <c r="Y160" s="77" t="str">
        <f t="array" ref="Y160">IFERROR(INDEX($A$99:$B$128,MATCH(LARGE(($B$99:$B$128=Y$131)*1/ROW($A$99:$A$128),ROWS($A$132:$A160)),1/ROW($A$99:$A$128),0),COLUMNS($A$132:$A$132)),"")</f>
        <v/>
      </c>
      <c r="Z160" s="77" t="str">
        <f t="array" ref="Z160">IFERROR(INDEX($A$99:$B$128,MATCH(LARGE(($B$99:$B$128=Z$131)*1/ROW($A$99:$A$128),ROWS($A$132:$A160)),1/ROW($A$99:$A$128),0),COLUMNS($A$132:$A$132)),"")</f>
        <v/>
      </c>
      <c r="AA160" s="77" t="str">
        <f t="array" ref="AA160">IFERROR(INDEX($A$99:$B$128,MATCH(LARGE(($B$99:$B$128=AA$131)*1/ROW($A$99:$A$128),ROWS($A$132:$A160)),1/ROW($A$99:$A$128),0),COLUMNS($A$132:$A$132)),"")</f>
        <v/>
      </c>
      <c r="AB160" s="77" t="str">
        <f t="array" ref="AB160">IFERROR(INDEX($A$99:$B$128,MATCH(LARGE(($B$99:$B$128=AB$131)*1/ROW($A$99:$A$128),ROWS($A$132:$A160)),1/ROW($A$99:$A$128),0),COLUMNS($A$132:$A$132)),"")</f>
        <v/>
      </c>
      <c r="AC160" s="77" t="str">
        <f t="array" ref="AC160">IFERROR(INDEX($A$99:$B$128,MATCH(LARGE(($B$99:$B$128=AC$131)*1/ROW($A$99:$A$128),ROWS($A$132:$A160)),1/ROW($A$99:$A$128),0),COLUMNS($A$132:$A$132)),"")</f>
        <v/>
      </c>
      <c r="AD160" s="77" t="str">
        <f t="array" ref="AD160">IFERROR(INDEX($A$99:$B$128,MATCH(LARGE(($B$99:$B$128=AD$131)*1/ROW($A$99:$A$128),ROWS($A$132:$A160)),1/ROW($A$99:$A$128),0),COLUMNS($A$132:$A$132)),"")</f>
        <v/>
      </c>
      <c r="AE160" s="77" t="str">
        <f t="array" ref="AE160">IFERROR(INDEX($A$99:$B$128,MATCH(LARGE(($B$99:$B$128=AE$131)*1/ROW($A$99:$A$128),ROWS($A$132:$A160)),1/ROW($A$99:$A$128),0),COLUMNS($A$132:$A$132)),"")</f>
        <v/>
      </c>
      <c r="AF160" s="77" t="str">
        <f t="array" ref="AF160">IFERROR(INDEX($A$99:$B$128,MATCH(LARGE(($B$99:$B$128=AF$131)*1/ROW($A$99:$A$128),ROWS($A$132:$A160)),1/ROW($A$99:$A$128),0),COLUMNS($A$132:$A$132)),"")</f>
        <v/>
      </c>
      <c r="AG160" s="152" t="str">
        <f t="array" ref="AG160">IFERROR(INDEX($A$99:$B$128,MATCH(LARGE(($B$99:$B$128=AG$131)*1/ROW($A$99:$A$128),ROWS($A$132:$A160)),1/ROW($A$99:$A$128),0),COLUMNS($A$132:$A$132)),"")</f>
        <v/>
      </c>
      <c r="AH160" s="77" t="str">
        <f t="array" ref="AH160">IFERROR(INDEX($A$99:$F$128,MATCH(LARGE(($D$99:$D$128=AH$131)*1/ROW($A$99:$A$128),ROWS($A$132:$A160)),1/ROW($A$99:$A$128),0),COLUMNS($A$132:$A$132)),"")</f>
        <v/>
      </c>
      <c r="AI160" s="77" t="str">
        <f t="array" ref="AI160">IFERROR(INDEX($A$99:$F$128,MATCH(LARGE(($D$99:$D$128=AI$131)*1/ROW($A$99:$A$128),ROWS($A$132:$A160)),1/ROW($A$99:$A$128),0),COLUMNS($A$132:$A$132)),"")</f>
        <v/>
      </c>
      <c r="AJ160" s="77" t="str">
        <f t="array" ref="AJ160">IFERROR(INDEX($A$99:$F$128,MATCH(LARGE(($D$99:$D$128=AJ$131)*1/ROW($A$99:$A$128),ROWS($A$132:$A160)),1/ROW($A$99:$A$128),0),COLUMNS($A$132:$A$132)),"")</f>
        <v/>
      </c>
      <c r="AK160" s="77" t="str">
        <f t="array" ref="AK160">IFERROR(INDEX($A$99:$F$128,MATCH(LARGE(($E$99:$E$128=AK$131)*1/ROW($A$99:$A$128),ROWS($A$132:$A160)),1/ROW($A$99:$A$128),0),COLUMNS($A$132:$A$132)),"")</f>
        <v/>
      </c>
      <c r="AL160" s="77" t="str">
        <f t="array" ref="AL160">IFERROR(INDEX($A$99:$F$128,MATCH(LARGE(($E$99:$E$128=AL$131)*1/ROW($A$99:$A$128),ROWS($A$132:$A160)),1/ROW($A$99:$A$128),0),COLUMNS($A$132:$A$132)),"")</f>
        <v/>
      </c>
      <c r="AM160" s="77" t="str">
        <f t="array" ref="AM160">IFERROR(INDEX($A$99:$F$128,MATCH(LARGE(($E$99:$E$128=AM$131)*1/ROW($A$99:$A$128),ROWS($A$132:$A160)),1/ROW($A$99:$A$128),0),COLUMNS($A$132:$A$132)),"")</f>
        <v/>
      </c>
      <c r="AN160" s="513" t="str">
        <f t="array" ref="AN160">IFERROR(INDEX($A$99:$F$128,MATCH(LARGE(($F$99:$F$128=AN$131)*1/ROW($A$99:$A$128),ROWS($A$132:$A160)),1/ROW($A$99:$A$128),0),COLUMNS($A$132:$A$132)),"")</f>
        <v/>
      </c>
      <c r="AO160" s="513" t="str">
        <f t="array" ref="AO160">IFERROR(INDEX($A$99:$F$128,MATCH(LARGE(($F$99:$F$128=AO$131)*1/ROW($A$99:$A$128),ROWS($A$132:$A160)),1/ROW($A$99:$A$128),0),COLUMNS($A$132:$A$132)),"")</f>
        <v/>
      </c>
      <c r="AP160" s="513" t="str">
        <f t="array" ref="AP160">IFERROR(INDEX($A$99:$F$128,MATCH(LARGE(($F$99:$F$128=AP$131)*1/ROW($A$99:$A$128),ROWS($A$132:$A160)),1/ROW($A$99:$A$128),0),COLUMNS($A$132:$A$132)),"")</f>
        <v/>
      </c>
      <c r="AQ160" s="513" t="str">
        <f t="array" ref="AQ160">IFERROR(INDEX($A$99:$F$128,MATCH(LARGE(($F$99:$F$128=AQ$131)*1/ROW($A$99:$A$128),ROWS($A$132:$A160)),1/ROW($A$99:$A$128),0),COLUMNS($A$132:$A$132)),"")</f>
        <v/>
      </c>
      <c r="AR160" s="513" t="str">
        <f t="array" ref="AR160">IFERROR(INDEX($A$99:$B$128,MATCH(LARGE(($B$99:$B$128=AR$131)*1/ROW($A$99:$A$128),ROWS($A$132:$A160)),1/ROW($A$99:$A$128),0),COLUMNS($A$132:$A$132)),"")</f>
        <v/>
      </c>
      <c r="AS160" s="513" t="str">
        <f t="shared" si="7"/>
        <v/>
      </c>
      <c r="AT160" s="513" t="str">
        <f t="shared" si="9"/>
        <v/>
      </c>
      <c r="AU160" s="513" t="str">
        <f t="shared" si="8"/>
        <v/>
      </c>
      <c r="BK160" s="76"/>
      <c r="BM160" s="165"/>
    </row>
    <row r="161" spans="1:147" hidden="1">
      <c r="A161" s="77" t="str">
        <f t="array" ref="A161">IFERROR(INDEX($A$99:$B$128,MATCH(LARGE(($B$99:$B$128=A$131)*1/ROW($A$99:$A$128),ROWS($A$132:$A161)),1/ROW($A$99:$A$128),0),COLUMNS($A$132:$A$132)),"")</f>
        <v/>
      </c>
      <c r="B161" s="77" t="str">
        <f t="array" ref="B161">IFERROR(INDEX($A$99:$B$128,MATCH(LARGE(($B$99:$B$128=B$131)*1/ROW($A$99:$A$128),ROWS($A$132:$A161)),1/ROW($A$99:$A$128),0),COLUMNS($A$132:$A$132)),"")</f>
        <v/>
      </c>
      <c r="C161" s="151" t="str">
        <f t="array" ref="C161">IFERROR(INDEX($A$99:$B$128,MATCH(LARGE(($B$99:$B$128=C$131)*1/ROW($A$99:$A$128),ROWS($A$132:$A161)),1/ROW($A$99:$A$128),0),COLUMNS($A$132:$A$132)),"")</f>
        <v/>
      </c>
      <c r="D161" s="77" t="str">
        <f t="array" ref="D161">IFERROR(INDEX($A$99:$B$128,MATCH(LARGE(($B$99:$B$128=D$131)*1/ROW($A$99:$A$128),ROWS($A$132:$A161)),1/ROW($A$99:$A$128),0),COLUMNS($A$132:$A$132)),"")</f>
        <v/>
      </c>
      <c r="E161" s="77" t="str">
        <f t="array" ref="E161">IFERROR(INDEX($A$99:$B$128,MATCH(LARGE(($B$99:$B$128=E$131)*1/ROW($A$99:$A$128),ROWS($A$132:$A161)),1/ROW($A$99:$A$128),0),COLUMNS($A$132:$A$132)),"")</f>
        <v/>
      </c>
      <c r="F161" s="77" t="str">
        <f t="array" ref="F161">IFERROR(INDEX($A$99:$B$128,MATCH(LARGE(($B$99:$B$128=F$131)*1/ROW($A$99:$A$128),ROWS($A$132:$A161)),1/ROW($A$99:$A$128),0),COLUMNS($A$132:$A$132)),"")</f>
        <v/>
      </c>
      <c r="G161" s="77" t="str">
        <f t="array" ref="G161">IFERROR(INDEX($A$99:$B$128,MATCH(LARGE(($B$99:$B$128=G$131)*1/ROW($A$99:$A$128),ROWS($A$132:$A161)),1/ROW($A$99:$A$128),0),COLUMNS($A$132:$A$132)),"")</f>
        <v/>
      </c>
      <c r="H161" s="77" t="str">
        <f t="array" ref="H161">IFERROR(INDEX($A$99:$B$128,MATCH(LARGE(($B$99:$B$128=H$131)*1/ROW($A$99:$A$128),ROWS($A$132:$A161)),1/ROW($A$99:$A$128),0),COLUMNS($A$132:$A$132)),"")</f>
        <v/>
      </c>
      <c r="I161" s="77" t="str">
        <f t="array" ref="I161">IFERROR(INDEX($A$99:$B$128,MATCH(LARGE(($B$99:$B$128=I$131)*1/ROW($A$99:$A$128),ROWS($A$132:$A161)),1/ROW($A$99:$A$128),0),COLUMNS($A$132:$A$132)),"")</f>
        <v/>
      </c>
      <c r="J161" s="77" t="str">
        <f t="array" ref="J161">IFERROR(INDEX($A$99:$B$128,MATCH(LARGE(($B$99:$B$128=J$131)*1/ROW($A$99:$A$128),ROWS($A$132:$A161)),1/ROW($A$99:$A$128),0),COLUMNS($A$132:$A$132)),"")</f>
        <v/>
      </c>
      <c r="K161" s="77" t="str">
        <f t="array" ref="K161">IFERROR(INDEX($A$99:$B$128,MATCH(LARGE(($B$99:$B$128=K$131)*1/ROW($A$99:$A$128),ROWS($A$132:$A161)),1/ROW($A$99:$A$128),0),COLUMNS($A$132:$A$132)),"")</f>
        <v/>
      </c>
      <c r="L161" s="77" t="str">
        <f t="array" ref="L161">IFERROR(INDEX($A$99:$B$128,MATCH(LARGE(($B$99:$B$128=L$131)*1/ROW($A$99:$A$128),ROWS($A$132:$A161)),1/ROW($A$99:$A$128),0),COLUMNS($A$132:$A$132)),"")</f>
        <v/>
      </c>
      <c r="M161" s="77" t="str">
        <f t="array" ref="M161">IFERROR(INDEX($A$99:$B$128,MATCH(LARGE(($B$99:$B$128=M$131)*1/ROW($A$99:$A$128),ROWS($A$132:$A161)),1/ROW($A$99:$A$128),0),COLUMNS($A$132:$A$132)),"")</f>
        <v/>
      </c>
      <c r="N161" s="77" t="str">
        <f t="array" ref="N161">IFERROR(INDEX($A$99:$B$128,MATCH(LARGE(($B$99:$B$128=N$131)*1/ROW($A$99:$A$128),ROWS($A$132:$A161)),1/ROW($A$99:$A$128),0),COLUMNS($A$132:$A$132)),"")</f>
        <v/>
      </c>
      <c r="O161" s="77" t="str">
        <f t="array" ref="O161">IFERROR(INDEX($A$99:$B$128,MATCH(LARGE(($B$99:$B$128=O$131)*1/ROW($A$99:$A$128),ROWS($A$132:$A161)),1/ROW($A$99:$A$128),0),COLUMNS($A$132:$A$132)),"")</f>
        <v/>
      </c>
      <c r="P161" s="77" t="str">
        <f t="array" ref="P161">IFERROR(INDEX($A$99:$B$128,MATCH(LARGE(($B$99:$B$128=P$131)*1/ROW($A$99:$A$128),ROWS($A$132:$A161)),1/ROW($A$99:$A$128),0),COLUMNS($A$132:$A$132)),"")</f>
        <v/>
      </c>
      <c r="Q161" s="77" t="str">
        <f t="array" ref="Q161">IFERROR(INDEX($A$99:$B$128,MATCH(LARGE(($B$99:$B$128=Q$131)*1/ROW($A$99:$A$128),ROWS($A$132:$A161)),1/ROW($A$99:$A$128),0),COLUMNS($A$132:$A$132)),"")</f>
        <v/>
      </c>
      <c r="R161" s="77" t="str">
        <f t="array" ref="R161">IFERROR(INDEX($A$99:$B$128,MATCH(LARGE(($B$99:$B$128=R$131)*1/ROW($A$99:$A$128),ROWS($A$132:$A161)),1/ROW($A$99:$A$128),0),COLUMNS($A$132:$A$132)),"")</f>
        <v/>
      </c>
      <c r="S161" s="77" t="str">
        <f t="array" ref="S161">IFERROR(INDEX($A$99:$B$128,MATCH(LARGE(($B$99:$B$128=S$131)*1/ROW($A$99:$A$128),ROWS($A$132:$A161)),1/ROW($A$99:$A$128),0),COLUMNS($A$132:$A$132)),"")</f>
        <v/>
      </c>
      <c r="T161" s="77" t="str">
        <f t="array" ref="T161">IFERROR(INDEX($A$99:$B$128,MATCH(LARGE(($B$99:$B$128=T$131)*1/ROW($A$99:$A$128),ROWS($A$132:$A161)),1/ROW($A$99:$A$128),0),COLUMNS($A$132:$A$132)),"")</f>
        <v/>
      </c>
      <c r="U161" s="77" t="str">
        <f t="array" ref="U161">IFERROR(INDEX($A$99:$B$128,MATCH(LARGE(($B$99:$B$128=U$131)*1/ROW($A$99:$A$128),ROWS($A$132:$A161)),1/ROW($A$99:$A$128),0),COLUMNS($A$132:$A$132)),"")</f>
        <v/>
      </c>
      <c r="V161" s="153" t="str">
        <f t="array" ref="V161">IFERROR(INDEX($A$99:$B$128,MATCH(LARGE(($B$99:$B$128=V$131)*1/ROW($A$99:$A$128),ROWS($A$132:$A161)),1/ROW($A$99:$A$128),0),COLUMNS($A$132:$A$132)),"")</f>
        <v/>
      </c>
      <c r="W161" s="77" t="str">
        <f t="array" ref="W161">IFERROR(INDEX($A$99:$B$128,MATCH(LARGE(($B$99:$B$128=W$131)*1/ROW($A$99:$A$128),ROWS($A$132:$A161)),1/ROW($A$99:$A$128),0),COLUMNS($A$132:$A$132)),"")</f>
        <v/>
      </c>
      <c r="X161" s="77" t="str">
        <f t="array" ref="X161">IFERROR(INDEX($A$99:$B$128,MATCH(LARGE(($B$99:$B$128=X$131)*1/ROW($A$99:$A$128),ROWS($A$132:$A161)),1/ROW($A$99:$A$128),0),COLUMNS($A$132:$A$132)),"")</f>
        <v/>
      </c>
      <c r="Y161" s="77" t="str">
        <f t="array" ref="Y161">IFERROR(INDEX($A$99:$B$128,MATCH(LARGE(($B$99:$B$128=Y$131)*1/ROW($A$99:$A$128),ROWS($A$132:$A161)),1/ROW($A$99:$A$128),0),COLUMNS($A$132:$A$132)),"")</f>
        <v/>
      </c>
      <c r="Z161" s="77" t="str">
        <f t="array" ref="Z161">IFERROR(INDEX($A$99:$B$128,MATCH(LARGE(($B$99:$B$128=Z$131)*1/ROW($A$99:$A$128),ROWS($A$132:$A161)),1/ROW($A$99:$A$128),0),COLUMNS($A$132:$A$132)),"")</f>
        <v/>
      </c>
      <c r="AA161" s="77" t="str">
        <f t="array" ref="AA161">IFERROR(INDEX($A$99:$B$128,MATCH(LARGE(($B$99:$B$128=AA$131)*1/ROW($A$99:$A$128),ROWS($A$132:$A161)),1/ROW($A$99:$A$128),0),COLUMNS($A$132:$A$132)),"")</f>
        <v/>
      </c>
      <c r="AB161" s="77" t="str">
        <f t="array" ref="AB161">IFERROR(INDEX($A$99:$B$128,MATCH(LARGE(($B$99:$B$128=AB$131)*1/ROW($A$99:$A$128),ROWS($A$132:$A161)),1/ROW($A$99:$A$128),0),COLUMNS($A$132:$A$132)),"")</f>
        <v/>
      </c>
      <c r="AC161" s="77" t="str">
        <f t="array" ref="AC161">IFERROR(INDEX($A$99:$B$128,MATCH(LARGE(($B$99:$B$128=AC$131)*1/ROW($A$99:$A$128),ROWS($A$132:$A161)),1/ROW($A$99:$A$128),0),COLUMNS($A$132:$A$132)),"")</f>
        <v/>
      </c>
      <c r="AD161" s="77" t="str">
        <f t="array" ref="AD161">IFERROR(INDEX($A$99:$B$128,MATCH(LARGE(($B$99:$B$128=AD$131)*1/ROW($A$99:$A$128),ROWS($A$132:$A161)),1/ROW($A$99:$A$128),0),COLUMNS($A$132:$A$132)),"")</f>
        <v/>
      </c>
      <c r="AE161" s="77" t="str">
        <f t="array" ref="AE161">IFERROR(INDEX($A$99:$B$128,MATCH(LARGE(($B$99:$B$128=AE$131)*1/ROW($A$99:$A$128),ROWS($A$132:$A161)),1/ROW($A$99:$A$128),0),COLUMNS($A$132:$A$132)),"")</f>
        <v/>
      </c>
      <c r="AF161" s="77" t="str">
        <f t="array" ref="AF161">IFERROR(INDEX($A$99:$B$128,MATCH(LARGE(($B$99:$B$128=AF$131)*1/ROW($A$99:$A$128),ROWS($A$132:$A161)),1/ROW($A$99:$A$128),0),COLUMNS($A$132:$A$132)),"")</f>
        <v/>
      </c>
      <c r="AG161" s="152" t="str">
        <f t="array" ref="AG161">IFERROR(INDEX($A$99:$B$128,MATCH(LARGE(($B$99:$B$128=AG$131)*1/ROW($A$99:$A$128),ROWS($A$132:$A161)),1/ROW($A$99:$A$128),0),COLUMNS($A$132:$A$132)),"")</f>
        <v/>
      </c>
      <c r="AH161" s="77" t="str">
        <f t="array" ref="AH161">IFERROR(INDEX($A$99:$F$128,MATCH(LARGE(($D$99:$D$128=AH$131)*1/ROW($A$99:$A$128),ROWS($A$132:$A161)),1/ROW($A$99:$A$128),0),COLUMNS($A$132:$A$132)),"")</f>
        <v/>
      </c>
      <c r="AI161" s="77" t="str">
        <f t="array" ref="AI161">IFERROR(INDEX($A$99:$F$128,MATCH(LARGE(($D$99:$D$128=AI$131)*1/ROW($A$99:$A$128),ROWS($A$132:$A161)),1/ROW($A$99:$A$128),0),COLUMNS($A$132:$A$132)),"")</f>
        <v/>
      </c>
      <c r="AJ161" s="77" t="str">
        <f t="array" ref="AJ161">IFERROR(INDEX($A$99:$F$128,MATCH(LARGE(($D$99:$D$128=AJ$131)*1/ROW($A$99:$A$128),ROWS($A$132:$A161)),1/ROW($A$99:$A$128),0),COLUMNS($A$132:$A$132)),"")</f>
        <v/>
      </c>
      <c r="AK161" s="77" t="str">
        <f t="array" ref="AK161">IFERROR(INDEX($A$99:$F$128,MATCH(LARGE(($E$99:$E$128=AK$131)*1/ROW($A$99:$A$128),ROWS($A$132:$A161)),1/ROW($A$99:$A$128),0),COLUMNS($A$132:$A$132)),"")</f>
        <v/>
      </c>
      <c r="AL161" s="77" t="str">
        <f t="array" ref="AL161">IFERROR(INDEX($A$99:$F$128,MATCH(LARGE(($E$99:$E$128=AL$131)*1/ROW($A$99:$A$128),ROWS($A$132:$A161)),1/ROW($A$99:$A$128),0),COLUMNS($A$132:$A$132)),"")</f>
        <v/>
      </c>
      <c r="AM161" s="77" t="str">
        <f t="array" ref="AM161">IFERROR(INDEX($A$99:$F$128,MATCH(LARGE(($E$99:$E$128=AM$131)*1/ROW($A$99:$A$128),ROWS($A$132:$A161)),1/ROW($A$99:$A$128),0),COLUMNS($A$132:$A$132)),"")</f>
        <v/>
      </c>
      <c r="AN161" s="513" t="str">
        <f t="array" ref="AN161">IFERROR(INDEX($A$99:$F$128,MATCH(LARGE(($F$99:$F$128=AN$131)*1/ROW($A$99:$A$128),ROWS($A$132:$A161)),1/ROW($A$99:$A$128),0),COLUMNS($A$132:$A$132)),"")</f>
        <v/>
      </c>
      <c r="AO161" s="513" t="str">
        <f t="array" ref="AO161">IFERROR(INDEX($A$99:$F$128,MATCH(LARGE(($F$99:$F$128=AO$131)*1/ROW($A$99:$A$128),ROWS($A$132:$A161)),1/ROW($A$99:$A$128),0),COLUMNS($A$132:$A$132)),"")</f>
        <v/>
      </c>
      <c r="AP161" s="513" t="str">
        <f t="array" ref="AP161">IFERROR(INDEX($A$99:$F$128,MATCH(LARGE(($F$99:$F$128=AP$131)*1/ROW($A$99:$A$128),ROWS($A$132:$A161)),1/ROW($A$99:$A$128),0),COLUMNS($A$132:$A$132)),"")</f>
        <v/>
      </c>
      <c r="AQ161" s="513" t="str">
        <f t="array" ref="AQ161">IFERROR(INDEX($A$99:$F$128,MATCH(LARGE(($F$99:$F$128=AQ$131)*1/ROW($A$99:$A$128),ROWS($A$132:$A161)),1/ROW($A$99:$A$128),0),COLUMNS($A$132:$A$132)),"")</f>
        <v/>
      </c>
      <c r="AR161" s="513" t="str">
        <f t="array" ref="AR161">IFERROR(INDEX($A$99:$B$128,MATCH(LARGE(($B$99:$B$128=AR$131)*1/ROW($A$99:$A$128),ROWS($A$132:$A161)),1/ROW($A$99:$A$128),0),COLUMNS($A$132:$A$132)),"")</f>
        <v/>
      </c>
      <c r="AS161" s="513" t="str">
        <f t="shared" si="7"/>
        <v/>
      </c>
      <c r="AT161" s="513" t="str">
        <f t="shared" si="9"/>
        <v/>
      </c>
      <c r="AU161" s="513" t="str">
        <f t="shared" si="8"/>
        <v/>
      </c>
      <c r="BK161" s="76"/>
      <c r="BM161" s="165"/>
    </row>
    <row r="162" spans="1:147" hidden="1">
      <c r="A162" s="166" t="str">
        <f>$CI$3&amp;"_"&amp;見本!$CZ$3</f>
        <v>[簡易法]　絶縁油_0.15mg/kg</v>
      </c>
      <c r="B162" s="166" t="str">
        <f>$CI$4&amp;"_"&amp;見本!$CZ$4</f>
        <v>[低濃度ＰＣＢ第５版]紙くず等(含有)_0.15mg/kg</v>
      </c>
      <c r="C162" s="166" t="str">
        <f>$CI$4&amp;"_"&amp;見本!$DA$4</f>
        <v>[低濃度ＰＣＢ第５版]紙くず等(含有)_50mg/kg</v>
      </c>
      <c r="D162" s="166" t="str">
        <f>$CI$5&amp;"_"&amp;見本!$CZ$5</f>
        <v>[低濃度ＰＣＢ第５版]廃活性炭(含有)_お問い合わせください</v>
      </c>
      <c r="E162" s="166" t="str">
        <f>$CI$6&amp;"_"&amp;見本!$CZ$6</f>
        <v>[低濃度ＰＣＢ第５版]汚泥(含有)_0.15mg/kg</v>
      </c>
      <c r="F162" s="166" t="str">
        <f>$CI$6&amp;"_"&amp;見本!$DA$6</f>
        <v>[低濃度ＰＣＢ第５版]汚泥(含有)_50mg/kg</v>
      </c>
      <c r="G162" s="166" t="str">
        <f>$CI$7&amp;"_"&amp;見本!$CZ$7</f>
        <v>[低濃度ＰＣＢ第５版]廃プラスチック類(表面拭き取り)_目的(2)をご選択ください</v>
      </c>
      <c r="H162" s="166" t="str">
        <f>$CI$7&amp;"_"&amp;見本!$DA$7</f>
        <v>[低濃度ＰＣＢ第５版]廃プラスチック類(表面拭き取り)_0.01mg/100c㎡</v>
      </c>
      <c r="I162" s="166" t="str">
        <f>$CI$8&amp;"_"&amp;見本!$CZ$8</f>
        <v>[低濃度ＰＣＢ法５版]金属くず(表面拭き取り)_目的(2)をご選択ください</v>
      </c>
      <c r="J162" s="166" t="str">
        <f>$CI$8&amp;"_"&amp;見本!$DA$8</f>
        <v>[低濃度ＰＣＢ法５版]金属くず(表面拭き取り)_0.01mg/100c㎡</v>
      </c>
      <c r="K162" s="166" t="str">
        <f>$CI$9&amp;"_"&amp;見本!$CZ$9</f>
        <v>[低濃度ＰＣＢ第５版]金属くず(表面抽出)_目的(2)をご選択ください</v>
      </c>
      <c r="L162" s="166" t="str">
        <f>$CI$9&amp;"_"&amp;見本!$DA$9</f>
        <v>[低濃度ＰＣＢ第５版]金属くず(表面抽出)_50mg/kg</v>
      </c>
      <c r="M162" s="166" t="str">
        <f>$CI$10&amp;"_"&amp;見本!$CZ$10</f>
        <v>[低濃度ＰＣＢ第５版]コンクリートくず_目的(2)をご選択ください</v>
      </c>
      <c r="N162" s="166" t="str">
        <f>$CI$10&amp;"_"&amp;見本!$DA$10</f>
        <v>[低濃度ＰＣＢ第５版]コンクリートくず_50mg/kg</v>
      </c>
      <c r="O162" s="166" t="str">
        <f>$CI$11&amp;"_"&amp;見本!$CZ$11&amp;見本!$CY$11</f>
        <v>[低濃度ＰＣＢ第５版]塗膜くず(含有)_0.15mg/kg 方法指定なし(※1)</v>
      </c>
      <c r="P162" s="166" t="str">
        <f>$CI$11&amp;"_"&amp;見本!$CZ$11&amp;見本!$CY$12</f>
        <v>[低濃度ＰＣＢ第５版]塗膜くず(含有)_0.15mg/kg HRMS法(※2)</v>
      </c>
      <c r="Q162" s="166" t="str">
        <f>$CI$11&amp;"_"&amp;見本!$CZ$11&amp;見本!$CY$13</f>
        <v>[低濃度ＰＣＢ第５版]塗膜くず(含有)_0.15mg/kg HRMS法 (DMSO処理)(※3)</v>
      </c>
      <c r="R162" s="166" t="str">
        <f>$CI$11&amp;"_"&amp;見本!$DA$11&amp;見本!$CY$11</f>
        <v>[低濃度ＰＣＢ第５版]塗膜くず(含有)_50mg/kg方法指定なし(※1)</v>
      </c>
      <c r="S162" s="166" t="str">
        <f>$CI$11&amp;"_"&amp;見本!$DA$11&amp;見本!$CY$12</f>
        <v>[低濃度ＰＣＢ第５版]塗膜くず(含有)_50mg/kgHRMS法(※2)</v>
      </c>
      <c r="T162" s="166" t="str">
        <f>$CI$11&amp;"_"&amp;見本!$DA$11&amp;見本!$CY$13</f>
        <v>[低濃度ＰＣＢ第５版]塗膜くず(含有)_50mg/kgHRMS法 (DMSO処理)(※3)</v>
      </c>
      <c r="U162" s="166" t="str">
        <f>$CI$12&amp;"_"&amp;見本!$CZ$14</f>
        <v>[低濃度ＰＣＢ第５版]廃感圧紙(含有)_0.15mg/kg</v>
      </c>
      <c r="V162" s="166" t="str">
        <f>$CI$12&amp;"_"&amp;見本!$DA$14</f>
        <v>[低濃度ＰＣＢ第５版]廃感圧紙(含有)_50mg/kg</v>
      </c>
      <c r="W162" s="166" t="str">
        <f>$CI$13&amp;"_"&amp;見本!$CZ$15</f>
        <v>[低濃度ＰＣＢ第５版]廃シーリング材(含有)_0.15mg/kg</v>
      </c>
      <c r="X162" s="166" t="str">
        <f>$CI$13&amp;"_"&amp;見本!$DA$15</f>
        <v>[低濃度ＰＣＢ第５版]廃シーリング材(含有)_50mg/kg</v>
      </c>
      <c r="Y162" s="166" t="str">
        <f>$CI$14&amp;"_"&amp;見本!$CZ$16</f>
        <v>[厚生省告示192号別表第3]第1(洗浄液)_0.05mg/kg</v>
      </c>
      <c r="Z162" s="166" t="str">
        <f>$CI$14&amp;"_"&amp;見本!$DA$16</f>
        <v>[厚生省告示192号別表第3]第1(洗浄液)_目的(1)をご選択ください</v>
      </c>
      <c r="AA162" s="166" t="str">
        <f>$CI$15&amp;"_"&amp;見本!$CZ$17</f>
        <v>[厚生省告示192号別表第3]第2(拭き取り)_0.01μg/100c㎡</v>
      </c>
      <c r="AB162" s="166" t="str">
        <f>$CI$15&amp;"_"&amp;見本!$DA$17</f>
        <v>[厚生省告示192号別表第3]第2(拭き取り)_目的(1)をご選択ください</v>
      </c>
      <c r="AC162" s="166" t="str">
        <f>$CI$16&amp;"_"&amp;見本!$CZ$18</f>
        <v>[厚生省告示192号別表第3]第3(部材採取)_0.01㎎/kg</v>
      </c>
      <c r="AD162" s="166" t="str">
        <f>$CI$16&amp;"_"&amp;見本!$DA$18</f>
        <v>[厚生省告示192号別表第3]第3(部材採取)_目的(1)をご選択ください</v>
      </c>
      <c r="AE162" s="166" t="str">
        <f>$CI$16&amp;"_"&amp;見本!$CZ$20</f>
        <v>[厚生省告示192号別表第3]第3(部材採取)_---</v>
      </c>
      <c r="AF162" s="166" t="str">
        <f>$CI$16&amp;"_"&amp;見本!$DA$20</f>
        <v>[厚生省告示192号別表第3]第3(部材採取)_----</v>
      </c>
      <c r="AG162" s="166" t="str">
        <f>$CI$17&amp;"_"&amp;$CZ$19</f>
        <v>[JIS K 5674］塗膜くず　鉛・クロム（PCB分析不要）_Pb600/Cr300mg/kg</v>
      </c>
      <c r="AH162" s="166" t="str">
        <f>$CP$11</f>
        <v>JIS K 5674</v>
      </c>
      <c r="AI162" s="166" t="str">
        <f>CQ11</f>
        <v>底質調査方法</v>
      </c>
      <c r="AJ162" s="166" t="str">
        <f>$CR$11</f>
        <v>分析不要</v>
      </c>
      <c r="AK162" s="166" t="str">
        <f>$CP$12</f>
        <v>BaPからの換算法</v>
      </c>
      <c r="AL162" s="166" t="str">
        <f>$CQ$12</f>
        <v>作業環境測定ガイドブック法</v>
      </c>
      <c r="AM162" s="166" t="str">
        <f>$CR$12</f>
        <v>分析不要</v>
      </c>
      <c r="AN162" s="166" t="str">
        <f>$CP$13</f>
        <v>[13号]PCB・鉛・六価クロム</v>
      </c>
      <c r="AO162" s="166" t="str">
        <f>$CQ$13</f>
        <v>[13号]7項目(※4)＋油分＋含水率</v>
      </c>
      <c r="AP162" s="166" t="str">
        <f>$CR$13</f>
        <v>[13号]その他組み合わせ(備考欄に記載ください）</v>
      </c>
      <c r="AQ162" s="166" t="str">
        <f>$CS$13</f>
        <v>[13号]分析不要</v>
      </c>
      <c r="AR162" s="166" t="str">
        <f>$CX$20&amp;"_"&amp;$CZ$20</f>
        <v>その他(備考欄に入力ください）_---</v>
      </c>
      <c r="AS162" s="166" t="str">
        <f>$AS$131</f>
        <v>拭き取り試験</v>
      </c>
      <c r="AT162" s="166" t="str">
        <f>$AT$131</f>
        <v>[報告書記載：その他]</v>
      </c>
      <c r="AU162" s="166" t="str">
        <f>$AU$131</f>
        <v>備考欄</v>
      </c>
      <c r="BK162" s="76"/>
      <c r="BM162" s="165"/>
    </row>
    <row r="163" spans="1:147" hidden="1">
      <c r="A163" s="85" t="str">
        <f t="shared" ref="A163:AU168" si="10">IF(A132="","","，")</f>
        <v>，</v>
      </c>
      <c r="B163" s="85" t="str">
        <f t="shared" si="10"/>
        <v/>
      </c>
      <c r="C163" s="151" t="str">
        <f t="shared" si="10"/>
        <v/>
      </c>
      <c r="D163" s="85" t="str">
        <f t="shared" si="10"/>
        <v/>
      </c>
      <c r="E163" s="85" t="str">
        <f t="shared" si="10"/>
        <v/>
      </c>
      <c r="F163" s="85" t="str">
        <f t="shared" si="10"/>
        <v/>
      </c>
      <c r="G163" s="85" t="str">
        <f t="shared" si="10"/>
        <v/>
      </c>
      <c r="H163" s="85" t="str">
        <f t="shared" si="10"/>
        <v/>
      </c>
      <c r="I163" s="85" t="str">
        <f t="shared" si="10"/>
        <v/>
      </c>
      <c r="J163" s="85" t="str">
        <f t="shared" si="10"/>
        <v/>
      </c>
      <c r="K163" s="85" t="str">
        <f t="shared" si="10"/>
        <v/>
      </c>
      <c r="L163" s="85" t="str">
        <f t="shared" si="10"/>
        <v/>
      </c>
      <c r="M163" s="85" t="str">
        <f t="shared" si="10"/>
        <v/>
      </c>
      <c r="N163" s="77" t="str">
        <f t="shared" si="10"/>
        <v/>
      </c>
      <c r="O163" s="77" t="str">
        <f t="shared" si="10"/>
        <v>，</v>
      </c>
      <c r="P163" s="77" t="str">
        <f t="shared" si="10"/>
        <v/>
      </c>
      <c r="Q163" s="77" t="str">
        <f t="shared" si="10"/>
        <v/>
      </c>
      <c r="R163" s="77" t="str">
        <f t="shared" si="10"/>
        <v/>
      </c>
      <c r="S163" s="77" t="str">
        <f t="shared" si="10"/>
        <v/>
      </c>
      <c r="T163" s="77" t="str">
        <f t="shared" si="10"/>
        <v/>
      </c>
      <c r="U163" s="153" t="str">
        <f t="shared" si="10"/>
        <v/>
      </c>
      <c r="V163" s="77" t="str">
        <f t="shared" si="10"/>
        <v/>
      </c>
      <c r="W163" s="77" t="str">
        <f t="shared" si="10"/>
        <v/>
      </c>
      <c r="X163" s="77" t="str">
        <f t="shared" si="10"/>
        <v/>
      </c>
      <c r="Y163" s="77" t="str">
        <f t="shared" si="10"/>
        <v/>
      </c>
      <c r="Z163" s="77" t="str">
        <f t="shared" si="10"/>
        <v/>
      </c>
      <c r="AA163" s="77" t="str">
        <f t="shared" si="10"/>
        <v/>
      </c>
      <c r="AB163" s="77" t="str">
        <f t="shared" si="10"/>
        <v/>
      </c>
      <c r="AC163" s="77" t="str">
        <f t="shared" si="10"/>
        <v/>
      </c>
      <c r="AD163" s="77" t="str">
        <f t="shared" si="10"/>
        <v/>
      </c>
      <c r="AE163" s="77" t="str">
        <f t="shared" si="10"/>
        <v/>
      </c>
      <c r="AF163" s="77" t="str">
        <f t="shared" si="10"/>
        <v/>
      </c>
      <c r="AG163" s="85" t="str">
        <f t="shared" si="10"/>
        <v/>
      </c>
      <c r="AH163" s="77" t="str">
        <f t="shared" si="10"/>
        <v>，</v>
      </c>
      <c r="AI163" s="77" t="str">
        <f t="shared" si="10"/>
        <v/>
      </c>
      <c r="AJ163" s="77" t="str">
        <f t="shared" si="10"/>
        <v/>
      </c>
      <c r="AK163" s="77" t="str">
        <f t="shared" si="10"/>
        <v/>
      </c>
      <c r="AL163" s="77" t="str">
        <f t="shared" si="10"/>
        <v/>
      </c>
      <c r="AM163" s="77" t="str">
        <f t="shared" si="10"/>
        <v>，</v>
      </c>
      <c r="AN163" s="513" t="str">
        <f t="shared" si="10"/>
        <v/>
      </c>
      <c r="AO163" s="513" t="str">
        <f t="shared" si="10"/>
        <v/>
      </c>
      <c r="AP163" s="513" t="str">
        <f t="shared" si="10"/>
        <v>，</v>
      </c>
      <c r="AQ163" s="513" t="str">
        <f t="shared" si="10"/>
        <v/>
      </c>
      <c r="AR163" s="513" t="str">
        <f t="shared" si="10"/>
        <v/>
      </c>
      <c r="AS163" s="513" t="str">
        <f t="shared" si="10"/>
        <v/>
      </c>
      <c r="AT163" s="513" t="str">
        <f t="shared" si="10"/>
        <v/>
      </c>
      <c r="AU163" s="513" t="str">
        <f t="shared" si="10"/>
        <v/>
      </c>
      <c r="BK163" s="76"/>
      <c r="BM163" s="165"/>
      <c r="CZ163" s="75"/>
      <c r="DA163" s="75"/>
      <c r="DB163" s="75"/>
      <c r="DC163" s="75"/>
      <c r="DD163" s="75"/>
      <c r="DE163" s="75"/>
      <c r="DF163" s="75"/>
    </row>
    <row r="164" spans="1:147" hidden="1">
      <c r="A164" s="85" t="str">
        <f t="shared" si="10"/>
        <v/>
      </c>
      <c r="B164" s="85" t="str">
        <f t="shared" si="10"/>
        <v/>
      </c>
      <c r="C164" s="151" t="str">
        <f t="shared" si="10"/>
        <v/>
      </c>
      <c r="D164" s="85" t="str">
        <f t="shared" si="10"/>
        <v/>
      </c>
      <c r="E164" s="85" t="str">
        <f t="shared" si="10"/>
        <v/>
      </c>
      <c r="F164" s="85" t="str">
        <f t="shared" si="10"/>
        <v/>
      </c>
      <c r="G164" s="85" t="str">
        <f t="shared" si="10"/>
        <v/>
      </c>
      <c r="H164" s="85" t="str">
        <f t="shared" si="10"/>
        <v/>
      </c>
      <c r="I164" s="85" t="str">
        <f t="shared" si="10"/>
        <v/>
      </c>
      <c r="J164" s="85" t="str">
        <f t="shared" si="10"/>
        <v/>
      </c>
      <c r="K164" s="85" t="str">
        <f t="shared" si="10"/>
        <v/>
      </c>
      <c r="L164" s="85" t="str">
        <f t="shared" si="10"/>
        <v/>
      </c>
      <c r="M164" s="85" t="str">
        <f t="shared" si="10"/>
        <v/>
      </c>
      <c r="N164" s="77" t="str">
        <f t="shared" si="10"/>
        <v/>
      </c>
      <c r="O164" s="77" t="str">
        <f t="shared" si="10"/>
        <v/>
      </c>
      <c r="P164" s="77" t="str">
        <f t="shared" si="10"/>
        <v/>
      </c>
      <c r="Q164" s="77" t="str">
        <f t="shared" si="10"/>
        <v/>
      </c>
      <c r="R164" s="77" t="str">
        <f t="shared" si="10"/>
        <v/>
      </c>
      <c r="S164" s="77" t="str">
        <f t="shared" si="10"/>
        <v/>
      </c>
      <c r="T164" s="77" t="str">
        <f t="shared" si="10"/>
        <v/>
      </c>
      <c r="U164" s="153" t="str">
        <f t="shared" si="10"/>
        <v/>
      </c>
      <c r="V164" s="77" t="str">
        <f t="shared" si="10"/>
        <v/>
      </c>
      <c r="W164" s="77" t="str">
        <f t="shared" si="10"/>
        <v/>
      </c>
      <c r="X164" s="77" t="str">
        <f t="shared" si="10"/>
        <v/>
      </c>
      <c r="Y164" s="77" t="str">
        <f t="shared" si="10"/>
        <v/>
      </c>
      <c r="Z164" s="77" t="str">
        <f t="shared" si="10"/>
        <v/>
      </c>
      <c r="AA164" s="77" t="str">
        <f t="shared" si="10"/>
        <v/>
      </c>
      <c r="AB164" s="77" t="str">
        <f t="shared" si="10"/>
        <v/>
      </c>
      <c r="AC164" s="77" t="str">
        <f t="shared" si="10"/>
        <v/>
      </c>
      <c r="AD164" s="77" t="str">
        <f t="shared" si="10"/>
        <v/>
      </c>
      <c r="AE164" s="77" t="str">
        <f t="shared" si="10"/>
        <v/>
      </c>
      <c r="AF164" s="77" t="str">
        <f t="shared" si="10"/>
        <v/>
      </c>
      <c r="AG164" s="85" t="str">
        <f t="shared" si="10"/>
        <v/>
      </c>
      <c r="AH164" s="77" t="str">
        <f t="shared" si="10"/>
        <v/>
      </c>
      <c r="AI164" s="77" t="str">
        <f t="shared" si="10"/>
        <v/>
      </c>
      <c r="AJ164" s="77" t="str">
        <f t="shared" si="10"/>
        <v/>
      </c>
      <c r="AK164" s="77" t="str">
        <f t="shared" si="10"/>
        <v/>
      </c>
      <c r="AL164" s="77" t="str">
        <f t="shared" si="10"/>
        <v/>
      </c>
      <c r="AM164" s="77" t="str">
        <f t="shared" si="10"/>
        <v/>
      </c>
      <c r="AN164" s="513" t="str">
        <f t="shared" si="10"/>
        <v/>
      </c>
      <c r="AO164" s="513" t="str">
        <f t="shared" si="10"/>
        <v/>
      </c>
      <c r="AP164" s="513" t="str">
        <f t="shared" si="10"/>
        <v/>
      </c>
      <c r="AQ164" s="513" t="str">
        <f t="shared" si="10"/>
        <v/>
      </c>
      <c r="AR164" s="513" t="str">
        <f t="shared" si="10"/>
        <v/>
      </c>
      <c r="AS164" s="513" t="str">
        <f t="shared" si="10"/>
        <v/>
      </c>
      <c r="AT164" s="513" t="str">
        <f t="shared" si="10"/>
        <v>，</v>
      </c>
      <c r="AU164" s="513" t="str">
        <f t="shared" si="10"/>
        <v>，</v>
      </c>
      <c r="BK164" s="76"/>
      <c r="BM164" s="165"/>
    </row>
    <row r="165" spans="1:147" hidden="1">
      <c r="A165" s="85" t="str">
        <f t="shared" si="10"/>
        <v/>
      </c>
      <c r="B165" s="85" t="str">
        <f t="shared" si="10"/>
        <v/>
      </c>
      <c r="C165" s="151" t="str">
        <f t="shared" si="10"/>
        <v/>
      </c>
      <c r="D165" s="85" t="str">
        <f t="shared" si="10"/>
        <v/>
      </c>
      <c r="E165" s="85" t="str">
        <f t="shared" si="10"/>
        <v/>
      </c>
      <c r="F165" s="85" t="str">
        <f t="shared" si="10"/>
        <v/>
      </c>
      <c r="G165" s="85" t="str">
        <f t="shared" si="10"/>
        <v/>
      </c>
      <c r="H165" s="85" t="str">
        <f t="shared" si="10"/>
        <v/>
      </c>
      <c r="I165" s="85" t="str">
        <f t="shared" si="10"/>
        <v/>
      </c>
      <c r="J165" s="85" t="str">
        <f t="shared" si="10"/>
        <v/>
      </c>
      <c r="K165" s="85" t="str">
        <f t="shared" si="10"/>
        <v/>
      </c>
      <c r="L165" s="85" t="str">
        <f t="shared" si="10"/>
        <v/>
      </c>
      <c r="M165" s="85" t="str">
        <f t="shared" si="10"/>
        <v/>
      </c>
      <c r="N165" s="77" t="str">
        <f t="shared" si="10"/>
        <v/>
      </c>
      <c r="O165" s="77" t="str">
        <f t="shared" si="10"/>
        <v/>
      </c>
      <c r="P165" s="77" t="str">
        <f t="shared" si="10"/>
        <v/>
      </c>
      <c r="Q165" s="77" t="str">
        <f t="shared" si="10"/>
        <v/>
      </c>
      <c r="R165" s="77" t="str">
        <f t="shared" si="10"/>
        <v/>
      </c>
      <c r="S165" s="77" t="str">
        <f t="shared" si="10"/>
        <v/>
      </c>
      <c r="T165" s="77" t="str">
        <f t="shared" si="10"/>
        <v/>
      </c>
      <c r="U165" s="153" t="str">
        <f t="shared" si="10"/>
        <v/>
      </c>
      <c r="V165" s="77" t="str">
        <f t="shared" si="10"/>
        <v/>
      </c>
      <c r="W165" s="77" t="str">
        <f t="shared" si="10"/>
        <v/>
      </c>
      <c r="X165" s="77" t="str">
        <f t="shared" si="10"/>
        <v/>
      </c>
      <c r="Y165" s="77" t="str">
        <f t="shared" si="10"/>
        <v/>
      </c>
      <c r="Z165" s="77" t="str">
        <f t="shared" si="10"/>
        <v/>
      </c>
      <c r="AA165" s="77" t="str">
        <f t="shared" si="10"/>
        <v/>
      </c>
      <c r="AB165" s="77" t="str">
        <f t="shared" si="10"/>
        <v/>
      </c>
      <c r="AC165" s="77" t="str">
        <f t="shared" si="10"/>
        <v/>
      </c>
      <c r="AD165" s="77" t="str">
        <f t="shared" si="10"/>
        <v/>
      </c>
      <c r="AE165" s="77" t="str">
        <f t="shared" si="10"/>
        <v/>
      </c>
      <c r="AF165" s="77" t="str">
        <f t="shared" si="10"/>
        <v/>
      </c>
      <c r="AG165" s="85" t="str">
        <f t="shared" si="10"/>
        <v/>
      </c>
      <c r="AH165" s="77" t="str">
        <f t="shared" si="10"/>
        <v/>
      </c>
      <c r="AI165" s="77" t="str">
        <f t="shared" si="10"/>
        <v/>
      </c>
      <c r="AJ165" s="77" t="str">
        <f t="shared" si="10"/>
        <v/>
      </c>
      <c r="AK165" s="77" t="str">
        <f t="shared" si="10"/>
        <v/>
      </c>
      <c r="AL165" s="77" t="str">
        <f t="shared" si="10"/>
        <v/>
      </c>
      <c r="AM165" s="77" t="str">
        <f t="shared" si="10"/>
        <v/>
      </c>
      <c r="AN165" s="513" t="str">
        <f t="shared" si="10"/>
        <v/>
      </c>
      <c r="AO165" s="513" t="str">
        <f t="shared" si="10"/>
        <v/>
      </c>
      <c r="AP165" s="513" t="str">
        <f t="shared" si="10"/>
        <v/>
      </c>
      <c r="AQ165" s="513" t="str">
        <f t="shared" si="10"/>
        <v/>
      </c>
      <c r="AR165" s="513" t="str">
        <f t="shared" si="10"/>
        <v/>
      </c>
      <c r="AS165" s="513" t="str">
        <f t="shared" si="10"/>
        <v/>
      </c>
      <c r="AT165" s="513" t="str">
        <f t="shared" si="10"/>
        <v/>
      </c>
      <c r="AU165" s="513" t="str">
        <f>IF(AU134="","","，")</f>
        <v/>
      </c>
      <c r="BK165" s="76"/>
      <c r="BM165" s="165"/>
      <c r="CY165" s="75"/>
    </row>
    <row r="166" spans="1:147" hidden="1">
      <c r="A166" s="85" t="str">
        <f t="shared" si="10"/>
        <v/>
      </c>
      <c r="B166" s="85" t="str">
        <f t="shared" si="10"/>
        <v/>
      </c>
      <c r="C166" s="151" t="str">
        <f t="shared" si="10"/>
        <v/>
      </c>
      <c r="D166" s="85" t="str">
        <f t="shared" si="10"/>
        <v/>
      </c>
      <c r="E166" s="85" t="str">
        <f t="shared" si="10"/>
        <v/>
      </c>
      <c r="F166" s="85" t="str">
        <f t="shared" si="10"/>
        <v/>
      </c>
      <c r="G166" s="85" t="str">
        <f t="shared" si="10"/>
        <v/>
      </c>
      <c r="H166" s="85" t="str">
        <f t="shared" si="10"/>
        <v/>
      </c>
      <c r="I166" s="85" t="str">
        <f t="shared" si="10"/>
        <v/>
      </c>
      <c r="J166" s="85" t="str">
        <f t="shared" si="10"/>
        <v/>
      </c>
      <c r="K166" s="85" t="str">
        <f t="shared" si="10"/>
        <v/>
      </c>
      <c r="L166" s="85" t="str">
        <f t="shared" si="10"/>
        <v/>
      </c>
      <c r="M166" s="85" t="str">
        <f t="shared" si="10"/>
        <v/>
      </c>
      <c r="N166" s="77" t="str">
        <f t="shared" si="10"/>
        <v/>
      </c>
      <c r="O166" s="77" t="str">
        <f t="shared" si="10"/>
        <v/>
      </c>
      <c r="P166" s="77" t="str">
        <f t="shared" si="10"/>
        <v/>
      </c>
      <c r="Q166" s="77" t="str">
        <f t="shared" si="10"/>
        <v/>
      </c>
      <c r="R166" s="77" t="str">
        <f t="shared" si="10"/>
        <v/>
      </c>
      <c r="S166" s="77" t="str">
        <f t="shared" si="10"/>
        <v/>
      </c>
      <c r="T166" s="77" t="str">
        <f t="shared" si="10"/>
        <v/>
      </c>
      <c r="U166" s="153" t="str">
        <f t="shared" si="10"/>
        <v/>
      </c>
      <c r="V166" s="77" t="str">
        <f t="shared" si="10"/>
        <v/>
      </c>
      <c r="W166" s="77" t="str">
        <f t="shared" si="10"/>
        <v/>
      </c>
      <c r="X166" s="77" t="str">
        <f t="shared" si="10"/>
        <v/>
      </c>
      <c r="Y166" s="77" t="str">
        <f t="shared" si="10"/>
        <v/>
      </c>
      <c r="Z166" s="77" t="str">
        <f t="shared" si="10"/>
        <v/>
      </c>
      <c r="AA166" s="77" t="str">
        <f t="shared" si="10"/>
        <v/>
      </c>
      <c r="AB166" s="77" t="str">
        <f t="shared" si="10"/>
        <v/>
      </c>
      <c r="AC166" s="77" t="str">
        <f t="shared" si="10"/>
        <v/>
      </c>
      <c r="AD166" s="77" t="str">
        <f t="shared" si="10"/>
        <v/>
      </c>
      <c r="AE166" s="77" t="str">
        <f t="shared" si="10"/>
        <v/>
      </c>
      <c r="AF166" s="77" t="str">
        <f t="shared" si="10"/>
        <v/>
      </c>
      <c r="AG166" s="85" t="str">
        <f t="shared" si="10"/>
        <v/>
      </c>
      <c r="AH166" s="77" t="str">
        <f t="shared" si="10"/>
        <v/>
      </c>
      <c r="AI166" s="77" t="str">
        <f t="shared" si="10"/>
        <v/>
      </c>
      <c r="AJ166" s="77" t="str">
        <f t="shared" si="10"/>
        <v/>
      </c>
      <c r="AK166" s="77" t="str">
        <f t="shared" si="10"/>
        <v/>
      </c>
      <c r="AL166" s="77" t="str">
        <f t="shared" si="10"/>
        <v/>
      </c>
      <c r="AM166" s="77" t="str">
        <f t="shared" si="10"/>
        <v/>
      </c>
      <c r="AN166" s="513" t="str">
        <f t="shared" si="10"/>
        <v/>
      </c>
      <c r="AO166" s="513" t="str">
        <f t="shared" si="10"/>
        <v/>
      </c>
      <c r="AP166" s="513" t="str">
        <f t="shared" si="10"/>
        <v/>
      </c>
      <c r="AQ166" s="513" t="str">
        <f t="shared" si="10"/>
        <v/>
      </c>
      <c r="AR166" s="513" t="str">
        <f t="shared" si="10"/>
        <v/>
      </c>
      <c r="AS166" s="513" t="str">
        <f t="shared" si="10"/>
        <v/>
      </c>
      <c r="AT166" s="513" t="str">
        <f t="shared" si="10"/>
        <v/>
      </c>
      <c r="AU166" s="513" t="str">
        <f t="shared" si="10"/>
        <v/>
      </c>
      <c r="BK166" s="76"/>
      <c r="BM166" s="165"/>
    </row>
    <row r="167" spans="1:147" hidden="1">
      <c r="A167" s="85" t="str">
        <f t="shared" si="10"/>
        <v/>
      </c>
      <c r="B167" s="85" t="str">
        <f t="shared" si="10"/>
        <v/>
      </c>
      <c r="C167" s="151" t="str">
        <f t="shared" si="10"/>
        <v/>
      </c>
      <c r="D167" s="85" t="str">
        <f t="shared" si="10"/>
        <v/>
      </c>
      <c r="E167" s="85" t="str">
        <f t="shared" si="10"/>
        <v/>
      </c>
      <c r="F167" s="85" t="str">
        <f t="shared" si="10"/>
        <v/>
      </c>
      <c r="G167" s="85" t="str">
        <f t="shared" si="10"/>
        <v/>
      </c>
      <c r="H167" s="85" t="str">
        <f t="shared" si="10"/>
        <v/>
      </c>
      <c r="I167" s="85" t="str">
        <f t="shared" si="10"/>
        <v/>
      </c>
      <c r="J167" s="85" t="str">
        <f t="shared" si="10"/>
        <v/>
      </c>
      <c r="K167" s="85" t="str">
        <f t="shared" si="10"/>
        <v/>
      </c>
      <c r="L167" s="85" t="str">
        <f t="shared" si="10"/>
        <v/>
      </c>
      <c r="M167" s="85" t="str">
        <f t="shared" si="10"/>
        <v/>
      </c>
      <c r="N167" s="77" t="str">
        <f t="shared" si="10"/>
        <v/>
      </c>
      <c r="O167" s="77" t="str">
        <f t="shared" si="10"/>
        <v/>
      </c>
      <c r="P167" s="77" t="str">
        <f t="shared" si="10"/>
        <v/>
      </c>
      <c r="Q167" s="77" t="str">
        <f t="shared" si="10"/>
        <v/>
      </c>
      <c r="R167" s="77" t="str">
        <f t="shared" si="10"/>
        <v/>
      </c>
      <c r="S167" s="77" t="str">
        <f t="shared" si="10"/>
        <v/>
      </c>
      <c r="T167" s="77" t="str">
        <f t="shared" si="10"/>
        <v/>
      </c>
      <c r="U167" s="153" t="str">
        <f t="shared" si="10"/>
        <v/>
      </c>
      <c r="V167" s="77" t="str">
        <f t="shared" si="10"/>
        <v/>
      </c>
      <c r="W167" s="77" t="str">
        <f t="shared" si="10"/>
        <v/>
      </c>
      <c r="X167" s="77" t="str">
        <f t="shared" si="10"/>
        <v/>
      </c>
      <c r="Y167" s="77" t="str">
        <f t="shared" si="10"/>
        <v/>
      </c>
      <c r="Z167" s="77" t="str">
        <f t="shared" si="10"/>
        <v/>
      </c>
      <c r="AA167" s="77" t="str">
        <f t="shared" si="10"/>
        <v/>
      </c>
      <c r="AB167" s="77" t="str">
        <f t="shared" si="10"/>
        <v/>
      </c>
      <c r="AC167" s="77" t="str">
        <f t="shared" si="10"/>
        <v/>
      </c>
      <c r="AD167" s="77" t="str">
        <f t="shared" si="10"/>
        <v/>
      </c>
      <c r="AE167" s="77" t="str">
        <f t="shared" si="10"/>
        <v/>
      </c>
      <c r="AF167" s="77" t="str">
        <f t="shared" si="10"/>
        <v/>
      </c>
      <c r="AG167" s="85" t="str">
        <f t="shared" si="10"/>
        <v/>
      </c>
      <c r="AH167" s="77" t="str">
        <f t="shared" si="10"/>
        <v/>
      </c>
      <c r="AI167" s="77" t="str">
        <f t="shared" si="10"/>
        <v/>
      </c>
      <c r="AJ167" s="77" t="str">
        <f t="shared" si="10"/>
        <v/>
      </c>
      <c r="AK167" s="77" t="str">
        <f t="shared" si="10"/>
        <v/>
      </c>
      <c r="AL167" s="77" t="str">
        <f t="shared" si="10"/>
        <v/>
      </c>
      <c r="AM167" s="77" t="str">
        <f t="shared" si="10"/>
        <v/>
      </c>
      <c r="AN167" s="513" t="str">
        <f t="shared" si="10"/>
        <v/>
      </c>
      <c r="AO167" s="513" t="str">
        <f t="shared" si="10"/>
        <v/>
      </c>
      <c r="AP167" s="513" t="str">
        <f t="shared" si="10"/>
        <v/>
      </c>
      <c r="AQ167" s="513" t="str">
        <f t="shared" si="10"/>
        <v/>
      </c>
      <c r="AR167" s="513" t="str">
        <f t="shared" si="10"/>
        <v/>
      </c>
      <c r="AS167" s="513" t="str">
        <f t="shared" si="10"/>
        <v/>
      </c>
      <c r="AT167" s="513" t="str">
        <f t="shared" si="10"/>
        <v/>
      </c>
      <c r="AU167" s="513" t="str">
        <f t="shared" si="10"/>
        <v/>
      </c>
      <c r="BK167" s="76"/>
      <c r="BM167" s="165"/>
    </row>
    <row r="168" spans="1:147" hidden="1">
      <c r="A168" s="85" t="str">
        <f t="shared" si="10"/>
        <v/>
      </c>
      <c r="B168" s="85" t="str">
        <f t="shared" si="10"/>
        <v/>
      </c>
      <c r="C168" s="151" t="str">
        <f t="shared" si="10"/>
        <v/>
      </c>
      <c r="D168" s="85" t="str">
        <f t="shared" si="10"/>
        <v/>
      </c>
      <c r="E168" s="85" t="str">
        <f t="shared" si="10"/>
        <v/>
      </c>
      <c r="F168" s="85" t="str">
        <f t="shared" si="10"/>
        <v/>
      </c>
      <c r="G168" s="85" t="str">
        <f t="shared" si="10"/>
        <v/>
      </c>
      <c r="H168" s="85" t="str">
        <f t="shared" si="10"/>
        <v/>
      </c>
      <c r="I168" s="85" t="str">
        <f t="shared" si="10"/>
        <v/>
      </c>
      <c r="J168" s="85" t="str">
        <f t="shared" si="10"/>
        <v/>
      </c>
      <c r="K168" s="85" t="str">
        <f t="shared" si="10"/>
        <v/>
      </c>
      <c r="L168" s="85" t="str">
        <f t="shared" si="10"/>
        <v/>
      </c>
      <c r="M168" s="85" t="str">
        <f t="shared" si="10"/>
        <v/>
      </c>
      <c r="N168" s="77" t="str">
        <f t="shared" si="10"/>
        <v/>
      </c>
      <c r="O168" s="77" t="str">
        <f t="shared" si="10"/>
        <v/>
      </c>
      <c r="P168" s="77" t="str">
        <f t="shared" si="10"/>
        <v/>
      </c>
      <c r="Q168" s="77" t="str">
        <f t="shared" si="10"/>
        <v/>
      </c>
      <c r="R168" s="77" t="str">
        <f t="shared" si="10"/>
        <v/>
      </c>
      <c r="S168" s="77" t="str">
        <f t="shared" si="10"/>
        <v/>
      </c>
      <c r="T168" s="77" t="str">
        <f t="shared" si="10"/>
        <v/>
      </c>
      <c r="U168" s="153" t="str">
        <f t="shared" si="10"/>
        <v/>
      </c>
      <c r="V168" s="77" t="str">
        <f t="shared" ref="V168:AU183" si="11">IF(V137="","","，")</f>
        <v/>
      </c>
      <c r="W168" s="77" t="str">
        <f t="shared" si="11"/>
        <v/>
      </c>
      <c r="X168" s="77" t="str">
        <f t="shared" si="11"/>
        <v/>
      </c>
      <c r="Y168" s="77" t="str">
        <f t="shared" si="11"/>
        <v/>
      </c>
      <c r="Z168" s="77" t="str">
        <f t="shared" si="11"/>
        <v/>
      </c>
      <c r="AA168" s="77" t="str">
        <f t="shared" si="11"/>
        <v/>
      </c>
      <c r="AB168" s="77" t="str">
        <f t="shared" si="11"/>
        <v/>
      </c>
      <c r="AC168" s="77" t="str">
        <f t="shared" si="11"/>
        <v/>
      </c>
      <c r="AD168" s="77" t="str">
        <f t="shared" si="11"/>
        <v/>
      </c>
      <c r="AE168" s="77" t="str">
        <f t="shared" si="11"/>
        <v/>
      </c>
      <c r="AF168" s="77" t="str">
        <f t="shared" si="11"/>
        <v/>
      </c>
      <c r="AG168" s="85" t="str">
        <f t="shared" si="11"/>
        <v/>
      </c>
      <c r="AH168" s="77" t="str">
        <f t="shared" si="11"/>
        <v/>
      </c>
      <c r="AI168" s="77" t="str">
        <f t="shared" si="11"/>
        <v/>
      </c>
      <c r="AJ168" s="77" t="str">
        <f t="shared" si="11"/>
        <v/>
      </c>
      <c r="AK168" s="77" t="str">
        <f t="shared" si="11"/>
        <v/>
      </c>
      <c r="AL168" s="77" t="str">
        <f t="shared" si="11"/>
        <v/>
      </c>
      <c r="AM168" s="77" t="str">
        <f t="shared" si="11"/>
        <v/>
      </c>
      <c r="AN168" s="513" t="str">
        <f t="shared" si="11"/>
        <v/>
      </c>
      <c r="AO168" s="513" t="str">
        <f t="shared" si="11"/>
        <v/>
      </c>
      <c r="AP168" s="513" t="str">
        <f t="shared" si="11"/>
        <v/>
      </c>
      <c r="AQ168" s="513" t="str">
        <f t="shared" si="11"/>
        <v/>
      </c>
      <c r="AR168" s="513" t="str">
        <f t="shared" si="11"/>
        <v/>
      </c>
      <c r="AS168" s="513" t="str">
        <f t="shared" si="11"/>
        <v/>
      </c>
      <c r="AT168" s="513" t="str">
        <f t="shared" si="11"/>
        <v/>
      </c>
      <c r="AU168" s="513" t="str">
        <f t="shared" si="11"/>
        <v/>
      </c>
      <c r="BK168" s="76"/>
      <c r="BM168" s="165"/>
    </row>
    <row r="169" spans="1:147" hidden="1">
      <c r="A169" s="85" t="str">
        <f t="shared" ref="A169:AF176" si="12">IF(A138="","","，")</f>
        <v/>
      </c>
      <c r="B169" s="85" t="str">
        <f t="shared" si="12"/>
        <v/>
      </c>
      <c r="C169" s="151" t="str">
        <f t="shared" si="12"/>
        <v/>
      </c>
      <c r="D169" s="85" t="str">
        <f t="shared" si="12"/>
        <v/>
      </c>
      <c r="E169" s="85" t="str">
        <f t="shared" si="12"/>
        <v/>
      </c>
      <c r="F169" s="85" t="str">
        <f t="shared" si="12"/>
        <v/>
      </c>
      <c r="G169" s="85" t="str">
        <f t="shared" si="12"/>
        <v/>
      </c>
      <c r="H169" s="85" t="str">
        <f t="shared" si="12"/>
        <v/>
      </c>
      <c r="I169" s="85" t="str">
        <f t="shared" si="12"/>
        <v/>
      </c>
      <c r="J169" s="85" t="str">
        <f t="shared" si="12"/>
        <v/>
      </c>
      <c r="K169" s="85" t="str">
        <f t="shared" si="12"/>
        <v/>
      </c>
      <c r="L169" s="85" t="str">
        <f t="shared" si="12"/>
        <v/>
      </c>
      <c r="M169" s="85" t="str">
        <f t="shared" si="12"/>
        <v/>
      </c>
      <c r="N169" s="77" t="str">
        <f t="shared" si="12"/>
        <v/>
      </c>
      <c r="O169" s="77" t="str">
        <f t="shared" si="12"/>
        <v/>
      </c>
      <c r="P169" s="77" t="str">
        <f t="shared" si="12"/>
        <v/>
      </c>
      <c r="Q169" s="77" t="str">
        <f t="shared" si="12"/>
        <v/>
      </c>
      <c r="R169" s="77" t="str">
        <f t="shared" si="12"/>
        <v/>
      </c>
      <c r="S169" s="77" t="str">
        <f t="shared" si="12"/>
        <v/>
      </c>
      <c r="T169" s="77" t="str">
        <f t="shared" si="12"/>
        <v/>
      </c>
      <c r="U169" s="153" t="str">
        <f t="shared" si="12"/>
        <v/>
      </c>
      <c r="V169" s="77" t="str">
        <f t="shared" si="12"/>
        <v/>
      </c>
      <c r="W169" s="77" t="str">
        <f t="shared" si="12"/>
        <v/>
      </c>
      <c r="X169" s="77" t="str">
        <f t="shared" si="12"/>
        <v/>
      </c>
      <c r="Y169" s="77" t="str">
        <f t="shared" si="12"/>
        <v/>
      </c>
      <c r="Z169" s="77" t="str">
        <f t="shared" si="12"/>
        <v/>
      </c>
      <c r="AA169" s="77" t="str">
        <f t="shared" si="12"/>
        <v/>
      </c>
      <c r="AB169" s="77" t="str">
        <f t="shared" si="12"/>
        <v/>
      </c>
      <c r="AC169" s="77" t="str">
        <f t="shared" si="12"/>
        <v/>
      </c>
      <c r="AD169" s="77" t="str">
        <f t="shared" si="12"/>
        <v/>
      </c>
      <c r="AE169" s="77" t="str">
        <f t="shared" si="12"/>
        <v/>
      </c>
      <c r="AF169" s="77" t="str">
        <f t="shared" si="12"/>
        <v/>
      </c>
      <c r="AG169" s="85" t="str">
        <f t="shared" si="11"/>
        <v/>
      </c>
      <c r="AH169" s="77" t="str">
        <f t="shared" si="11"/>
        <v/>
      </c>
      <c r="AI169" s="77" t="str">
        <f t="shared" si="11"/>
        <v/>
      </c>
      <c r="AJ169" s="77" t="str">
        <f t="shared" si="11"/>
        <v/>
      </c>
      <c r="AK169" s="77" t="str">
        <f t="shared" si="11"/>
        <v/>
      </c>
      <c r="AL169" s="77" t="str">
        <f t="shared" si="11"/>
        <v/>
      </c>
      <c r="AM169" s="77" t="str">
        <f t="shared" si="11"/>
        <v/>
      </c>
      <c r="AN169" s="513" t="str">
        <f t="shared" si="11"/>
        <v/>
      </c>
      <c r="AO169" s="513" t="str">
        <f t="shared" si="11"/>
        <v/>
      </c>
      <c r="AP169" s="513" t="str">
        <f t="shared" si="11"/>
        <v/>
      </c>
      <c r="AQ169" s="513" t="str">
        <f t="shared" si="11"/>
        <v/>
      </c>
      <c r="AR169" s="513" t="str">
        <f t="shared" si="11"/>
        <v/>
      </c>
      <c r="AS169" s="513" t="str">
        <f t="shared" si="11"/>
        <v/>
      </c>
      <c r="AT169" s="513" t="str">
        <f t="shared" si="11"/>
        <v/>
      </c>
      <c r="AU169" s="513" t="str">
        <f t="shared" si="11"/>
        <v/>
      </c>
      <c r="BK169" s="76"/>
      <c r="BM169" s="165"/>
    </row>
    <row r="170" spans="1:147" hidden="1">
      <c r="A170" s="85" t="str">
        <f t="shared" si="12"/>
        <v/>
      </c>
      <c r="B170" s="85" t="str">
        <f t="shared" si="12"/>
        <v/>
      </c>
      <c r="C170" s="151" t="str">
        <f t="shared" si="12"/>
        <v/>
      </c>
      <c r="D170" s="85" t="str">
        <f t="shared" si="12"/>
        <v/>
      </c>
      <c r="E170" s="85" t="str">
        <f t="shared" si="12"/>
        <v/>
      </c>
      <c r="F170" s="85" t="str">
        <f t="shared" si="12"/>
        <v/>
      </c>
      <c r="G170" s="85" t="str">
        <f t="shared" si="12"/>
        <v/>
      </c>
      <c r="H170" s="85" t="str">
        <f t="shared" si="12"/>
        <v/>
      </c>
      <c r="I170" s="85" t="str">
        <f t="shared" si="12"/>
        <v/>
      </c>
      <c r="J170" s="85" t="str">
        <f t="shared" si="12"/>
        <v/>
      </c>
      <c r="K170" s="85" t="str">
        <f t="shared" si="12"/>
        <v/>
      </c>
      <c r="L170" s="85" t="str">
        <f t="shared" si="12"/>
        <v/>
      </c>
      <c r="M170" s="85" t="str">
        <f t="shared" si="12"/>
        <v/>
      </c>
      <c r="N170" s="77" t="str">
        <f t="shared" si="12"/>
        <v/>
      </c>
      <c r="O170" s="77" t="str">
        <f t="shared" si="12"/>
        <v/>
      </c>
      <c r="P170" s="77" t="str">
        <f t="shared" si="12"/>
        <v/>
      </c>
      <c r="Q170" s="77" t="str">
        <f t="shared" si="12"/>
        <v/>
      </c>
      <c r="R170" s="77" t="str">
        <f t="shared" si="12"/>
        <v/>
      </c>
      <c r="S170" s="77" t="str">
        <f t="shared" si="12"/>
        <v/>
      </c>
      <c r="T170" s="77" t="str">
        <f t="shared" si="12"/>
        <v/>
      </c>
      <c r="U170" s="153" t="str">
        <f t="shared" si="12"/>
        <v/>
      </c>
      <c r="V170" s="77" t="str">
        <f t="shared" si="12"/>
        <v/>
      </c>
      <c r="W170" s="77" t="str">
        <f t="shared" si="12"/>
        <v/>
      </c>
      <c r="X170" s="77" t="str">
        <f t="shared" si="12"/>
        <v/>
      </c>
      <c r="Y170" s="77" t="str">
        <f t="shared" si="12"/>
        <v/>
      </c>
      <c r="Z170" s="77" t="str">
        <f t="shared" si="12"/>
        <v/>
      </c>
      <c r="AA170" s="77" t="str">
        <f t="shared" si="12"/>
        <v/>
      </c>
      <c r="AB170" s="77" t="str">
        <f t="shared" si="12"/>
        <v/>
      </c>
      <c r="AC170" s="77" t="str">
        <f t="shared" si="12"/>
        <v/>
      </c>
      <c r="AD170" s="77" t="str">
        <f t="shared" si="12"/>
        <v/>
      </c>
      <c r="AE170" s="77" t="str">
        <f t="shared" si="12"/>
        <v/>
      </c>
      <c r="AF170" s="77" t="str">
        <f t="shared" si="12"/>
        <v/>
      </c>
      <c r="AG170" s="85" t="str">
        <f t="shared" si="11"/>
        <v/>
      </c>
      <c r="AH170" s="77" t="str">
        <f t="shared" si="11"/>
        <v/>
      </c>
      <c r="AI170" s="77" t="str">
        <f t="shared" si="11"/>
        <v/>
      </c>
      <c r="AJ170" s="77" t="str">
        <f t="shared" si="11"/>
        <v/>
      </c>
      <c r="AK170" s="77" t="str">
        <f t="shared" si="11"/>
        <v/>
      </c>
      <c r="AL170" s="77" t="str">
        <f t="shared" si="11"/>
        <v/>
      </c>
      <c r="AM170" s="77" t="str">
        <f t="shared" si="11"/>
        <v/>
      </c>
      <c r="AN170" s="513" t="str">
        <f t="shared" si="11"/>
        <v/>
      </c>
      <c r="AO170" s="513" t="str">
        <f t="shared" si="11"/>
        <v/>
      </c>
      <c r="AP170" s="513" t="str">
        <f t="shared" si="11"/>
        <v/>
      </c>
      <c r="AQ170" s="513" t="str">
        <f t="shared" si="11"/>
        <v/>
      </c>
      <c r="AR170" s="513" t="str">
        <f t="shared" si="11"/>
        <v/>
      </c>
      <c r="AS170" s="513" t="str">
        <f t="shared" si="11"/>
        <v/>
      </c>
      <c r="AT170" s="513" t="str">
        <f t="shared" si="11"/>
        <v/>
      </c>
      <c r="AU170" s="513" t="str">
        <f t="shared" si="11"/>
        <v/>
      </c>
      <c r="BK170" s="76"/>
      <c r="BM170" s="165"/>
    </row>
    <row r="171" spans="1:147" hidden="1">
      <c r="A171" s="85" t="str">
        <f t="shared" si="12"/>
        <v/>
      </c>
      <c r="B171" s="85" t="str">
        <f t="shared" si="12"/>
        <v/>
      </c>
      <c r="C171" s="151" t="str">
        <f t="shared" si="12"/>
        <v/>
      </c>
      <c r="D171" s="85" t="str">
        <f t="shared" si="12"/>
        <v/>
      </c>
      <c r="E171" s="85" t="str">
        <f t="shared" si="12"/>
        <v/>
      </c>
      <c r="F171" s="85" t="str">
        <f t="shared" si="12"/>
        <v/>
      </c>
      <c r="G171" s="85" t="str">
        <f t="shared" si="12"/>
        <v/>
      </c>
      <c r="H171" s="85" t="str">
        <f t="shared" si="12"/>
        <v/>
      </c>
      <c r="I171" s="85" t="str">
        <f t="shared" si="12"/>
        <v/>
      </c>
      <c r="J171" s="85" t="str">
        <f t="shared" si="12"/>
        <v/>
      </c>
      <c r="K171" s="85" t="str">
        <f t="shared" si="12"/>
        <v/>
      </c>
      <c r="L171" s="85" t="str">
        <f t="shared" si="12"/>
        <v/>
      </c>
      <c r="M171" s="85" t="str">
        <f t="shared" si="12"/>
        <v/>
      </c>
      <c r="N171" s="77" t="str">
        <f t="shared" si="12"/>
        <v/>
      </c>
      <c r="O171" s="77" t="str">
        <f t="shared" si="12"/>
        <v/>
      </c>
      <c r="P171" s="77" t="str">
        <f t="shared" si="12"/>
        <v/>
      </c>
      <c r="Q171" s="77" t="str">
        <f t="shared" si="12"/>
        <v/>
      </c>
      <c r="R171" s="77" t="str">
        <f t="shared" si="12"/>
        <v/>
      </c>
      <c r="S171" s="77" t="str">
        <f t="shared" si="12"/>
        <v/>
      </c>
      <c r="T171" s="77" t="str">
        <f t="shared" si="12"/>
        <v/>
      </c>
      <c r="U171" s="153" t="str">
        <f t="shared" si="12"/>
        <v/>
      </c>
      <c r="V171" s="77" t="str">
        <f t="shared" si="12"/>
        <v/>
      </c>
      <c r="W171" s="77" t="str">
        <f t="shared" si="12"/>
        <v/>
      </c>
      <c r="X171" s="77" t="str">
        <f t="shared" si="12"/>
        <v/>
      </c>
      <c r="Y171" s="77" t="str">
        <f t="shared" si="12"/>
        <v/>
      </c>
      <c r="Z171" s="77" t="str">
        <f t="shared" si="12"/>
        <v/>
      </c>
      <c r="AA171" s="77" t="str">
        <f t="shared" si="12"/>
        <v/>
      </c>
      <c r="AB171" s="77" t="str">
        <f t="shared" si="12"/>
        <v/>
      </c>
      <c r="AC171" s="77" t="str">
        <f t="shared" si="12"/>
        <v/>
      </c>
      <c r="AD171" s="77" t="str">
        <f t="shared" si="12"/>
        <v/>
      </c>
      <c r="AE171" s="77" t="str">
        <f t="shared" si="12"/>
        <v/>
      </c>
      <c r="AF171" s="77" t="str">
        <f t="shared" si="12"/>
        <v/>
      </c>
      <c r="AG171" s="85" t="str">
        <f t="shared" si="11"/>
        <v/>
      </c>
      <c r="AH171" s="77" t="str">
        <f t="shared" si="11"/>
        <v/>
      </c>
      <c r="AI171" s="77" t="str">
        <f t="shared" si="11"/>
        <v/>
      </c>
      <c r="AJ171" s="77" t="str">
        <f t="shared" si="11"/>
        <v/>
      </c>
      <c r="AK171" s="77" t="str">
        <f t="shared" si="11"/>
        <v/>
      </c>
      <c r="AL171" s="77" t="str">
        <f t="shared" si="11"/>
        <v/>
      </c>
      <c r="AM171" s="77" t="str">
        <f t="shared" si="11"/>
        <v/>
      </c>
      <c r="AN171" s="513" t="str">
        <f t="shared" si="11"/>
        <v/>
      </c>
      <c r="AO171" s="513" t="str">
        <f t="shared" si="11"/>
        <v/>
      </c>
      <c r="AP171" s="513" t="str">
        <f t="shared" si="11"/>
        <v/>
      </c>
      <c r="AQ171" s="513" t="str">
        <f t="shared" si="11"/>
        <v/>
      </c>
      <c r="AR171" s="513" t="str">
        <f t="shared" si="11"/>
        <v/>
      </c>
      <c r="AS171" s="513" t="str">
        <f t="shared" si="11"/>
        <v/>
      </c>
      <c r="AT171" s="513" t="str">
        <f t="shared" si="11"/>
        <v/>
      </c>
      <c r="AU171" s="513" t="str">
        <f t="shared" si="11"/>
        <v/>
      </c>
      <c r="BK171" s="76"/>
      <c r="BM171" s="165"/>
    </row>
    <row r="172" spans="1:147" hidden="1">
      <c r="A172" s="85" t="str">
        <f t="shared" si="12"/>
        <v/>
      </c>
      <c r="B172" s="85" t="str">
        <f t="shared" si="12"/>
        <v/>
      </c>
      <c r="C172" s="151" t="str">
        <f t="shared" si="12"/>
        <v/>
      </c>
      <c r="D172" s="85" t="str">
        <f t="shared" si="12"/>
        <v/>
      </c>
      <c r="E172" s="85" t="str">
        <f t="shared" si="12"/>
        <v/>
      </c>
      <c r="F172" s="85" t="str">
        <f t="shared" si="12"/>
        <v/>
      </c>
      <c r="G172" s="85" t="str">
        <f t="shared" si="12"/>
        <v/>
      </c>
      <c r="H172" s="85" t="str">
        <f t="shared" si="12"/>
        <v/>
      </c>
      <c r="I172" s="85" t="str">
        <f t="shared" si="12"/>
        <v/>
      </c>
      <c r="J172" s="85" t="str">
        <f t="shared" si="12"/>
        <v/>
      </c>
      <c r="K172" s="85" t="str">
        <f t="shared" si="12"/>
        <v/>
      </c>
      <c r="L172" s="85" t="str">
        <f t="shared" si="12"/>
        <v/>
      </c>
      <c r="M172" s="85" t="str">
        <f t="shared" si="12"/>
        <v/>
      </c>
      <c r="N172" s="77" t="str">
        <f t="shared" si="12"/>
        <v/>
      </c>
      <c r="O172" s="77" t="str">
        <f t="shared" si="12"/>
        <v/>
      </c>
      <c r="P172" s="77" t="str">
        <f t="shared" si="12"/>
        <v/>
      </c>
      <c r="Q172" s="77" t="str">
        <f t="shared" si="12"/>
        <v/>
      </c>
      <c r="R172" s="77" t="str">
        <f t="shared" si="12"/>
        <v/>
      </c>
      <c r="S172" s="77" t="str">
        <f t="shared" si="12"/>
        <v/>
      </c>
      <c r="T172" s="77" t="str">
        <f t="shared" si="12"/>
        <v/>
      </c>
      <c r="U172" s="153" t="str">
        <f t="shared" si="12"/>
        <v/>
      </c>
      <c r="V172" s="77" t="str">
        <f t="shared" si="12"/>
        <v/>
      </c>
      <c r="W172" s="77" t="str">
        <f t="shared" si="12"/>
        <v/>
      </c>
      <c r="X172" s="77" t="str">
        <f t="shared" si="12"/>
        <v/>
      </c>
      <c r="Y172" s="77" t="str">
        <f t="shared" si="12"/>
        <v/>
      </c>
      <c r="Z172" s="77" t="str">
        <f t="shared" si="12"/>
        <v/>
      </c>
      <c r="AA172" s="77" t="str">
        <f t="shared" si="12"/>
        <v/>
      </c>
      <c r="AB172" s="77" t="str">
        <f t="shared" si="12"/>
        <v/>
      </c>
      <c r="AC172" s="77" t="str">
        <f t="shared" si="12"/>
        <v/>
      </c>
      <c r="AD172" s="77" t="str">
        <f t="shared" si="12"/>
        <v/>
      </c>
      <c r="AE172" s="77" t="str">
        <f t="shared" si="12"/>
        <v/>
      </c>
      <c r="AF172" s="77" t="str">
        <f t="shared" si="12"/>
        <v/>
      </c>
      <c r="AG172" s="85" t="str">
        <f t="shared" si="11"/>
        <v/>
      </c>
      <c r="AH172" s="77" t="str">
        <f t="shared" si="11"/>
        <v/>
      </c>
      <c r="AI172" s="77" t="str">
        <f t="shared" si="11"/>
        <v/>
      </c>
      <c r="AJ172" s="77" t="str">
        <f t="shared" si="11"/>
        <v/>
      </c>
      <c r="AK172" s="77" t="str">
        <f t="shared" si="11"/>
        <v/>
      </c>
      <c r="AL172" s="77" t="str">
        <f t="shared" si="11"/>
        <v/>
      </c>
      <c r="AM172" s="77" t="str">
        <f t="shared" si="11"/>
        <v/>
      </c>
      <c r="AN172" s="513" t="str">
        <f t="shared" si="11"/>
        <v/>
      </c>
      <c r="AO172" s="513" t="str">
        <f t="shared" si="11"/>
        <v/>
      </c>
      <c r="AP172" s="513" t="str">
        <f t="shared" si="11"/>
        <v/>
      </c>
      <c r="AQ172" s="513" t="str">
        <f t="shared" si="11"/>
        <v/>
      </c>
      <c r="AR172" s="513" t="str">
        <f t="shared" si="11"/>
        <v/>
      </c>
      <c r="AS172" s="513" t="str">
        <f t="shared" si="11"/>
        <v/>
      </c>
      <c r="AT172" s="513" t="str">
        <f t="shared" si="11"/>
        <v/>
      </c>
      <c r="AU172" s="513" t="str">
        <f t="shared" si="11"/>
        <v/>
      </c>
      <c r="BK172" s="76"/>
      <c r="BM172" s="165"/>
    </row>
    <row r="173" spans="1:147" hidden="1">
      <c r="A173" s="85" t="str">
        <f t="shared" si="12"/>
        <v/>
      </c>
      <c r="B173" s="85" t="str">
        <f t="shared" si="12"/>
        <v/>
      </c>
      <c r="C173" s="151" t="str">
        <f t="shared" si="12"/>
        <v/>
      </c>
      <c r="D173" s="85" t="str">
        <f t="shared" si="12"/>
        <v/>
      </c>
      <c r="E173" s="85" t="str">
        <f t="shared" si="12"/>
        <v/>
      </c>
      <c r="F173" s="85" t="str">
        <f t="shared" si="12"/>
        <v/>
      </c>
      <c r="G173" s="85" t="str">
        <f t="shared" si="12"/>
        <v/>
      </c>
      <c r="H173" s="85" t="str">
        <f t="shared" si="12"/>
        <v/>
      </c>
      <c r="I173" s="85" t="str">
        <f t="shared" si="12"/>
        <v/>
      </c>
      <c r="J173" s="85" t="str">
        <f t="shared" si="12"/>
        <v/>
      </c>
      <c r="K173" s="85" t="str">
        <f t="shared" si="12"/>
        <v/>
      </c>
      <c r="L173" s="85" t="str">
        <f t="shared" si="12"/>
        <v/>
      </c>
      <c r="M173" s="85" t="str">
        <f t="shared" si="12"/>
        <v/>
      </c>
      <c r="N173" s="77" t="str">
        <f t="shared" si="12"/>
        <v/>
      </c>
      <c r="O173" s="77" t="str">
        <f t="shared" si="12"/>
        <v/>
      </c>
      <c r="P173" s="77" t="str">
        <f t="shared" si="12"/>
        <v/>
      </c>
      <c r="Q173" s="77" t="str">
        <f t="shared" si="12"/>
        <v/>
      </c>
      <c r="R173" s="77" t="str">
        <f t="shared" si="12"/>
        <v/>
      </c>
      <c r="S173" s="77" t="str">
        <f t="shared" si="12"/>
        <v/>
      </c>
      <c r="T173" s="77" t="str">
        <f t="shared" si="12"/>
        <v/>
      </c>
      <c r="U173" s="153" t="str">
        <f t="shared" si="12"/>
        <v/>
      </c>
      <c r="V173" s="77" t="str">
        <f t="shared" si="12"/>
        <v/>
      </c>
      <c r="W173" s="77" t="str">
        <f t="shared" si="12"/>
        <v/>
      </c>
      <c r="X173" s="77" t="str">
        <f t="shared" si="12"/>
        <v/>
      </c>
      <c r="Y173" s="77" t="str">
        <f t="shared" si="12"/>
        <v/>
      </c>
      <c r="Z173" s="77" t="str">
        <f t="shared" si="12"/>
        <v/>
      </c>
      <c r="AA173" s="77" t="str">
        <f t="shared" si="12"/>
        <v/>
      </c>
      <c r="AB173" s="77" t="str">
        <f t="shared" si="12"/>
        <v/>
      </c>
      <c r="AC173" s="77" t="str">
        <f t="shared" si="12"/>
        <v/>
      </c>
      <c r="AD173" s="77" t="str">
        <f t="shared" si="12"/>
        <v/>
      </c>
      <c r="AE173" s="77" t="str">
        <f t="shared" si="12"/>
        <v/>
      </c>
      <c r="AF173" s="77" t="str">
        <f t="shared" si="12"/>
        <v/>
      </c>
      <c r="AG173" s="85" t="str">
        <f t="shared" si="11"/>
        <v/>
      </c>
      <c r="AH173" s="77" t="str">
        <f t="shared" si="11"/>
        <v/>
      </c>
      <c r="AI173" s="77" t="str">
        <f t="shared" si="11"/>
        <v/>
      </c>
      <c r="AJ173" s="77" t="str">
        <f t="shared" si="11"/>
        <v/>
      </c>
      <c r="AK173" s="77" t="str">
        <f t="shared" si="11"/>
        <v/>
      </c>
      <c r="AL173" s="77" t="str">
        <f t="shared" si="11"/>
        <v/>
      </c>
      <c r="AM173" s="77" t="str">
        <f t="shared" si="11"/>
        <v/>
      </c>
      <c r="AN173" s="513" t="str">
        <f t="shared" si="11"/>
        <v/>
      </c>
      <c r="AO173" s="513" t="str">
        <f t="shared" si="11"/>
        <v/>
      </c>
      <c r="AP173" s="513" t="str">
        <f t="shared" si="11"/>
        <v/>
      </c>
      <c r="AQ173" s="513" t="str">
        <f t="shared" si="11"/>
        <v/>
      </c>
      <c r="AR173" s="513" t="str">
        <f t="shared" si="11"/>
        <v/>
      </c>
      <c r="AS173" s="513" t="str">
        <f t="shared" si="11"/>
        <v/>
      </c>
      <c r="AT173" s="513" t="str">
        <f t="shared" si="11"/>
        <v/>
      </c>
      <c r="AU173" s="513" t="str">
        <f t="shared" si="11"/>
        <v/>
      </c>
      <c r="BK173" s="76"/>
      <c r="BM173" s="165"/>
    </row>
    <row r="174" spans="1:147" hidden="1">
      <c r="A174" s="85" t="str">
        <f t="shared" si="12"/>
        <v/>
      </c>
      <c r="B174" s="85" t="str">
        <f t="shared" si="12"/>
        <v/>
      </c>
      <c r="C174" s="151" t="str">
        <f t="shared" si="12"/>
        <v/>
      </c>
      <c r="D174" s="85" t="str">
        <f t="shared" si="12"/>
        <v/>
      </c>
      <c r="E174" s="85" t="str">
        <f t="shared" si="12"/>
        <v/>
      </c>
      <c r="F174" s="85" t="str">
        <f t="shared" si="12"/>
        <v/>
      </c>
      <c r="G174" s="85" t="str">
        <f t="shared" si="12"/>
        <v/>
      </c>
      <c r="H174" s="85" t="str">
        <f t="shared" si="12"/>
        <v/>
      </c>
      <c r="I174" s="85" t="str">
        <f t="shared" si="12"/>
        <v/>
      </c>
      <c r="J174" s="85" t="str">
        <f t="shared" si="12"/>
        <v/>
      </c>
      <c r="K174" s="85" t="str">
        <f t="shared" si="12"/>
        <v/>
      </c>
      <c r="L174" s="85" t="str">
        <f t="shared" si="12"/>
        <v/>
      </c>
      <c r="M174" s="85" t="str">
        <f t="shared" si="12"/>
        <v/>
      </c>
      <c r="N174" s="77" t="str">
        <f t="shared" si="12"/>
        <v/>
      </c>
      <c r="O174" s="77" t="str">
        <f t="shared" si="12"/>
        <v/>
      </c>
      <c r="P174" s="77" t="str">
        <f t="shared" si="12"/>
        <v/>
      </c>
      <c r="Q174" s="77" t="str">
        <f t="shared" si="12"/>
        <v/>
      </c>
      <c r="R174" s="77" t="str">
        <f t="shared" si="12"/>
        <v/>
      </c>
      <c r="S174" s="77" t="str">
        <f t="shared" si="12"/>
        <v/>
      </c>
      <c r="T174" s="77" t="str">
        <f t="shared" si="12"/>
        <v/>
      </c>
      <c r="U174" s="153" t="str">
        <f t="shared" si="12"/>
        <v/>
      </c>
      <c r="V174" s="77" t="str">
        <f t="shared" si="12"/>
        <v/>
      </c>
      <c r="W174" s="77" t="str">
        <f t="shared" si="12"/>
        <v/>
      </c>
      <c r="X174" s="77" t="str">
        <f t="shared" si="12"/>
        <v/>
      </c>
      <c r="Y174" s="77" t="str">
        <f t="shared" si="12"/>
        <v/>
      </c>
      <c r="Z174" s="77" t="str">
        <f t="shared" si="12"/>
        <v/>
      </c>
      <c r="AA174" s="77" t="str">
        <f t="shared" si="12"/>
        <v/>
      </c>
      <c r="AB174" s="77" t="str">
        <f t="shared" si="12"/>
        <v/>
      </c>
      <c r="AC174" s="77" t="str">
        <f t="shared" si="12"/>
        <v/>
      </c>
      <c r="AD174" s="77" t="str">
        <f t="shared" si="12"/>
        <v/>
      </c>
      <c r="AE174" s="77" t="str">
        <f t="shared" si="12"/>
        <v/>
      </c>
      <c r="AF174" s="77" t="str">
        <f t="shared" si="12"/>
        <v/>
      </c>
      <c r="AG174" s="85" t="str">
        <f t="shared" si="11"/>
        <v/>
      </c>
      <c r="AH174" s="77" t="str">
        <f t="shared" si="11"/>
        <v/>
      </c>
      <c r="AI174" s="77" t="str">
        <f t="shared" si="11"/>
        <v/>
      </c>
      <c r="AJ174" s="77" t="str">
        <f t="shared" si="11"/>
        <v/>
      </c>
      <c r="AK174" s="77" t="str">
        <f t="shared" si="11"/>
        <v/>
      </c>
      <c r="AL174" s="77" t="str">
        <f t="shared" si="11"/>
        <v/>
      </c>
      <c r="AM174" s="77" t="str">
        <f t="shared" si="11"/>
        <v/>
      </c>
      <c r="AN174" s="513" t="str">
        <f t="shared" si="11"/>
        <v/>
      </c>
      <c r="AO174" s="513" t="str">
        <f t="shared" si="11"/>
        <v/>
      </c>
      <c r="AP174" s="513" t="str">
        <f t="shared" si="11"/>
        <v/>
      </c>
      <c r="AQ174" s="513" t="str">
        <f t="shared" si="11"/>
        <v/>
      </c>
      <c r="AR174" s="513" t="str">
        <f t="shared" si="11"/>
        <v/>
      </c>
      <c r="AS174" s="513" t="str">
        <f t="shared" si="11"/>
        <v/>
      </c>
      <c r="AT174" s="513" t="str">
        <f t="shared" si="11"/>
        <v/>
      </c>
      <c r="AU174" s="513" t="str">
        <f t="shared" si="11"/>
        <v/>
      </c>
      <c r="BK174" s="76"/>
      <c r="BM174" s="165"/>
    </row>
    <row r="175" spans="1:147" hidden="1">
      <c r="A175" s="85" t="str">
        <f t="shared" si="12"/>
        <v/>
      </c>
      <c r="B175" s="85" t="str">
        <f t="shared" si="12"/>
        <v/>
      </c>
      <c r="C175" s="151" t="str">
        <f t="shared" si="12"/>
        <v/>
      </c>
      <c r="D175" s="85" t="str">
        <f t="shared" si="12"/>
        <v/>
      </c>
      <c r="E175" s="85" t="str">
        <f t="shared" si="12"/>
        <v/>
      </c>
      <c r="F175" s="85" t="str">
        <f t="shared" si="12"/>
        <v/>
      </c>
      <c r="G175" s="85" t="str">
        <f t="shared" si="12"/>
        <v/>
      </c>
      <c r="H175" s="85" t="str">
        <f t="shared" si="12"/>
        <v/>
      </c>
      <c r="I175" s="85" t="str">
        <f t="shared" si="12"/>
        <v/>
      </c>
      <c r="J175" s="85" t="str">
        <f t="shared" si="12"/>
        <v/>
      </c>
      <c r="K175" s="85" t="str">
        <f t="shared" si="12"/>
        <v/>
      </c>
      <c r="L175" s="85" t="str">
        <f t="shared" si="12"/>
        <v/>
      </c>
      <c r="M175" s="85" t="str">
        <f t="shared" si="12"/>
        <v/>
      </c>
      <c r="N175" s="77" t="str">
        <f t="shared" si="12"/>
        <v/>
      </c>
      <c r="O175" s="77" t="str">
        <f t="shared" si="12"/>
        <v/>
      </c>
      <c r="P175" s="77" t="str">
        <f t="shared" si="12"/>
        <v/>
      </c>
      <c r="Q175" s="77" t="str">
        <f t="shared" si="12"/>
        <v/>
      </c>
      <c r="R175" s="77" t="str">
        <f t="shared" si="12"/>
        <v/>
      </c>
      <c r="S175" s="77" t="str">
        <f t="shared" si="12"/>
        <v/>
      </c>
      <c r="T175" s="77" t="str">
        <f t="shared" si="12"/>
        <v/>
      </c>
      <c r="U175" s="153" t="str">
        <f t="shared" si="12"/>
        <v/>
      </c>
      <c r="V175" s="77" t="str">
        <f t="shared" si="12"/>
        <v/>
      </c>
      <c r="W175" s="77" t="str">
        <f t="shared" si="12"/>
        <v/>
      </c>
      <c r="X175" s="77" t="str">
        <f t="shared" si="12"/>
        <v/>
      </c>
      <c r="Y175" s="77" t="str">
        <f t="shared" si="12"/>
        <v/>
      </c>
      <c r="Z175" s="77" t="str">
        <f t="shared" si="12"/>
        <v/>
      </c>
      <c r="AA175" s="77" t="str">
        <f t="shared" si="12"/>
        <v/>
      </c>
      <c r="AB175" s="77" t="str">
        <f t="shared" si="12"/>
        <v/>
      </c>
      <c r="AC175" s="77" t="str">
        <f t="shared" si="12"/>
        <v/>
      </c>
      <c r="AD175" s="77" t="str">
        <f t="shared" si="12"/>
        <v/>
      </c>
      <c r="AE175" s="77" t="str">
        <f t="shared" si="12"/>
        <v/>
      </c>
      <c r="AF175" s="77" t="str">
        <f t="shared" si="12"/>
        <v/>
      </c>
      <c r="AG175" s="85" t="str">
        <f t="shared" si="11"/>
        <v/>
      </c>
      <c r="AH175" s="77" t="str">
        <f t="shared" si="11"/>
        <v/>
      </c>
      <c r="AI175" s="77" t="str">
        <f t="shared" si="11"/>
        <v/>
      </c>
      <c r="AJ175" s="77" t="str">
        <f t="shared" si="11"/>
        <v/>
      </c>
      <c r="AK175" s="77" t="str">
        <f t="shared" si="11"/>
        <v/>
      </c>
      <c r="AL175" s="77" t="str">
        <f t="shared" si="11"/>
        <v/>
      </c>
      <c r="AM175" s="77" t="str">
        <f t="shared" si="11"/>
        <v/>
      </c>
      <c r="AN175" s="513" t="str">
        <f t="shared" si="11"/>
        <v/>
      </c>
      <c r="AO175" s="513" t="str">
        <f t="shared" si="11"/>
        <v/>
      </c>
      <c r="AP175" s="513" t="str">
        <f t="shared" si="11"/>
        <v/>
      </c>
      <c r="AQ175" s="513" t="str">
        <f t="shared" si="11"/>
        <v/>
      </c>
      <c r="AR175" s="513" t="str">
        <f t="shared" si="11"/>
        <v/>
      </c>
      <c r="AS175" s="513" t="str">
        <f t="shared" si="11"/>
        <v/>
      </c>
      <c r="AT175" s="513" t="str">
        <f t="shared" si="11"/>
        <v/>
      </c>
      <c r="AU175" s="513" t="str">
        <f t="shared" si="11"/>
        <v/>
      </c>
      <c r="BK175" s="76"/>
      <c r="BM175" s="165"/>
      <c r="DG175" s="75"/>
    </row>
    <row r="176" spans="1:147" hidden="1">
      <c r="A176" s="85" t="str">
        <f t="shared" si="12"/>
        <v/>
      </c>
      <c r="B176" s="85" t="str">
        <f t="shared" si="12"/>
        <v/>
      </c>
      <c r="C176" s="151" t="str">
        <f t="shared" si="12"/>
        <v/>
      </c>
      <c r="D176" s="85" t="str">
        <f t="shared" si="12"/>
        <v/>
      </c>
      <c r="E176" s="85" t="str">
        <f t="shared" si="12"/>
        <v/>
      </c>
      <c r="F176" s="85" t="str">
        <f t="shared" si="12"/>
        <v/>
      </c>
      <c r="G176" s="85" t="str">
        <f t="shared" si="12"/>
        <v/>
      </c>
      <c r="H176" s="85" t="str">
        <f t="shared" si="12"/>
        <v/>
      </c>
      <c r="I176" s="85" t="str">
        <f t="shared" si="12"/>
        <v/>
      </c>
      <c r="J176" s="85" t="str">
        <f t="shared" si="12"/>
        <v/>
      </c>
      <c r="K176" s="85" t="str">
        <f t="shared" si="12"/>
        <v/>
      </c>
      <c r="L176" s="85" t="str">
        <f t="shared" si="12"/>
        <v/>
      </c>
      <c r="M176" s="85" t="str">
        <f t="shared" si="12"/>
        <v/>
      </c>
      <c r="N176" s="77" t="str">
        <f t="shared" si="12"/>
        <v/>
      </c>
      <c r="O176" s="77" t="str">
        <f t="shared" si="12"/>
        <v/>
      </c>
      <c r="P176" s="77" t="str">
        <f t="shared" si="12"/>
        <v/>
      </c>
      <c r="Q176" s="77" t="str">
        <f t="shared" si="12"/>
        <v/>
      </c>
      <c r="R176" s="77" t="str">
        <f t="shared" si="12"/>
        <v/>
      </c>
      <c r="S176" s="77" t="str">
        <f t="shared" si="12"/>
        <v/>
      </c>
      <c r="T176" s="77" t="str">
        <f t="shared" si="12"/>
        <v/>
      </c>
      <c r="U176" s="153" t="str">
        <f t="shared" si="12"/>
        <v/>
      </c>
      <c r="V176" s="77" t="str">
        <f t="shared" si="12"/>
        <v/>
      </c>
      <c r="W176" s="77" t="str">
        <f t="shared" si="12"/>
        <v/>
      </c>
      <c r="X176" s="77" t="str">
        <f t="shared" si="12"/>
        <v/>
      </c>
      <c r="Y176" s="77" t="str">
        <f t="shared" si="12"/>
        <v/>
      </c>
      <c r="Z176" s="77" t="str">
        <f t="shared" si="12"/>
        <v/>
      </c>
      <c r="AA176" s="77" t="str">
        <f t="shared" si="12"/>
        <v/>
      </c>
      <c r="AB176" s="77" t="str">
        <f t="shared" si="12"/>
        <v/>
      </c>
      <c r="AC176" s="77" t="str">
        <f t="shared" si="12"/>
        <v/>
      </c>
      <c r="AD176" s="77" t="str">
        <f t="shared" si="12"/>
        <v/>
      </c>
      <c r="AE176" s="77" t="str">
        <f t="shared" si="12"/>
        <v/>
      </c>
      <c r="AF176" s="77" t="str">
        <f t="shared" ref="AF176" si="13">IF(AF145="","","，")</f>
        <v/>
      </c>
      <c r="AG176" s="85" t="str">
        <f t="shared" si="11"/>
        <v/>
      </c>
      <c r="AH176" s="77" t="str">
        <f t="shared" si="11"/>
        <v/>
      </c>
      <c r="AI176" s="77" t="str">
        <f t="shared" si="11"/>
        <v/>
      </c>
      <c r="AJ176" s="77" t="str">
        <f t="shared" si="11"/>
        <v/>
      </c>
      <c r="AK176" s="77" t="str">
        <f t="shared" si="11"/>
        <v/>
      </c>
      <c r="AL176" s="77" t="str">
        <f t="shared" si="11"/>
        <v/>
      </c>
      <c r="AM176" s="77" t="str">
        <f t="shared" si="11"/>
        <v/>
      </c>
      <c r="AN176" s="513" t="str">
        <f t="shared" si="11"/>
        <v/>
      </c>
      <c r="AO176" s="513" t="str">
        <f t="shared" si="11"/>
        <v/>
      </c>
      <c r="AP176" s="513" t="str">
        <f t="shared" si="11"/>
        <v/>
      </c>
      <c r="AQ176" s="513" t="str">
        <f t="shared" si="11"/>
        <v/>
      </c>
      <c r="AR176" s="513" t="str">
        <f t="shared" si="11"/>
        <v/>
      </c>
      <c r="AS176" s="513" t="str">
        <f t="shared" si="11"/>
        <v/>
      </c>
      <c r="AT176" s="513" t="str">
        <f t="shared" si="11"/>
        <v/>
      </c>
      <c r="AU176" s="513" t="str">
        <f t="shared" si="11"/>
        <v/>
      </c>
      <c r="AV176" s="75"/>
      <c r="BK176" s="76"/>
      <c r="BM176" s="165"/>
      <c r="CE176" s="75"/>
      <c r="CF176" s="75"/>
      <c r="CH176" s="75"/>
      <c r="CN176" s="75"/>
      <c r="CO176" s="75"/>
      <c r="CP176" s="75"/>
      <c r="CQ176" s="75"/>
      <c r="CR176" s="75"/>
      <c r="CS176" s="75"/>
      <c r="CT176" s="75"/>
      <c r="CU176" s="75"/>
      <c r="CV176" s="75"/>
      <c r="CW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row>
    <row r="177" spans="1:147" hidden="1">
      <c r="A177" s="85" t="str">
        <f t="shared" ref="A177:AF184" si="14">IF(A146="","","，")</f>
        <v/>
      </c>
      <c r="B177" s="85" t="str">
        <f t="shared" si="14"/>
        <v/>
      </c>
      <c r="C177" s="151" t="str">
        <f t="shared" si="14"/>
        <v/>
      </c>
      <c r="D177" s="85" t="str">
        <f t="shared" si="14"/>
        <v/>
      </c>
      <c r="E177" s="85" t="str">
        <f t="shared" si="14"/>
        <v/>
      </c>
      <c r="F177" s="85" t="str">
        <f t="shared" si="14"/>
        <v/>
      </c>
      <c r="G177" s="85" t="str">
        <f t="shared" si="14"/>
        <v/>
      </c>
      <c r="H177" s="85" t="str">
        <f t="shared" si="14"/>
        <v/>
      </c>
      <c r="I177" s="85" t="str">
        <f t="shared" si="14"/>
        <v/>
      </c>
      <c r="J177" s="85" t="str">
        <f t="shared" si="14"/>
        <v/>
      </c>
      <c r="K177" s="85" t="str">
        <f t="shared" si="14"/>
        <v/>
      </c>
      <c r="L177" s="85" t="str">
        <f t="shared" si="14"/>
        <v/>
      </c>
      <c r="M177" s="85" t="str">
        <f t="shared" si="14"/>
        <v/>
      </c>
      <c r="N177" s="77" t="str">
        <f t="shared" si="14"/>
        <v/>
      </c>
      <c r="O177" s="77" t="str">
        <f t="shared" si="14"/>
        <v/>
      </c>
      <c r="P177" s="77" t="str">
        <f t="shared" si="14"/>
        <v/>
      </c>
      <c r="Q177" s="77" t="str">
        <f t="shared" si="14"/>
        <v/>
      </c>
      <c r="R177" s="77" t="str">
        <f t="shared" si="14"/>
        <v/>
      </c>
      <c r="S177" s="77" t="str">
        <f t="shared" si="14"/>
        <v/>
      </c>
      <c r="T177" s="77" t="str">
        <f t="shared" si="14"/>
        <v/>
      </c>
      <c r="U177" s="153" t="str">
        <f t="shared" si="14"/>
        <v/>
      </c>
      <c r="V177" s="77" t="str">
        <f t="shared" si="14"/>
        <v/>
      </c>
      <c r="W177" s="77" t="str">
        <f t="shared" si="14"/>
        <v/>
      </c>
      <c r="X177" s="77" t="str">
        <f t="shared" si="14"/>
        <v/>
      </c>
      <c r="Y177" s="77" t="str">
        <f t="shared" si="14"/>
        <v/>
      </c>
      <c r="Z177" s="77" t="str">
        <f t="shared" si="14"/>
        <v/>
      </c>
      <c r="AA177" s="77" t="str">
        <f t="shared" si="14"/>
        <v/>
      </c>
      <c r="AB177" s="77" t="str">
        <f t="shared" si="14"/>
        <v/>
      </c>
      <c r="AC177" s="77" t="str">
        <f t="shared" si="14"/>
        <v/>
      </c>
      <c r="AD177" s="77" t="str">
        <f t="shared" si="14"/>
        <v/>
      </c>
      <c r="AE177" s="77" t="str">
        <f t="shared" si="14"/>
        <v/>
      </c>
      <c r="AF177" s="77" t="str">
        <f t="shared" si="14"/>
        <v/>
      </c>
      <c r="AG177" s="85" t="str">
        <f t="shared" si="11"/>
        <v/>
      </c>
      <c r="AH177" s="77" t="str">
        <f t="shared" si="11"/>
        <v/>
      </c>
      <c r="AI177" s="77" t="str">
        <f t="shared" si="11"/>
        <v/>
      </c>
      <c r="AJ177" s="77" t="str">
        <f t="shared" si="11"/>
        <v/>
      </c>
      <c r="AK177" s="77" t="str">
        <f t="shared" si="11"/>
        <v/>
      </c>
      <c r="AL177" s="77" t="str">
        <f t="shared" si="11"/>
        <v/>
      </c>
      <c r="AM177" s="77" t="str">
        <f t="shared" si="11"/>
        <v/>
      </c>
      <c r="AN177" s="513" t="str">
        <f t="shared" si="11"/>
        <v/>
      </c>
      <c r="AO177" s="513" t="str">
        <f t="shared" si="11"/>
        <v/>
      </c>
      <c r="AP177" s="513" t="str">
        <f t="shared" si="11"/>
        <v/>
      </c>
      <c r="AQ177" s="513" t="str">
        <f t="shared" si="11"/>
        <v/>
      </c>
      <c r="AR177" s="513" t="str">
        <f t="shared" si="11"/>
        <v/>
      </c>
      <c r="AS177" s="513" t="str">
        <f t="shared" si="11"/>
        <v/>
      </c>
      <c r="AT177" s="513" t="str">
        <f t="shared" si="11"/>
        <v/>
      </c>
      <c r="AU177" s="513" t="str">
        <f t="shared" si="11"/>
        <v/>
      </c>
      <c r="BK177" s="76"/>
      <c r="BM177" s="165"/>
      <c r="BU177" s="75"/>
      <c r="CI177" s="75"/>
      <c r="CJ177" s="75"/>
      <c r="CK177" s="75"/>
      <c r="CL177" s="75"/>
      <c r="CM177" s="75"/>
      <c r="CX177" s="75"/>
      <c r="DH177" s="75"/>
      <c r="DI177" s="75"/>
      <c r="DJ177" s="75"/>
    </row>
    <row r="178" spans="1:147" s="75" customFormat="1" hidden="1">
      <c r="A178" s="85" t="str">
        <f t="shared" si="14"/>
        <v/>
      </c>
      <c r="B178" s="85" t="str">
        <f t="shared" si="14"/>
        <v/>
      </c>
      <c r="C178" s="151" t="str">
        <f t="shared" si="14"/>
        <v/>
      </c>
      <c r="D178" s="85" t="str">
        <f t="shared" si="14"/>
        <v/>
      </c>
      <c r="E178" s="85" t="str">
        <f t="shared" si="14"/>
        <v/>
      </c>
      <c r="F178" s="85" t="str">
        <f t="shared" si="14"/>
        <v/>
      </c>
      <c r="G178" s="85" t="str">
        <f t="shared" si="14"/>
        <v/>
      </c>
      <c r="H178" s="85" t="str">
        <f t="shared" si="14"/>
        <v/>
      </c>
      <c r="I178" s="85" t="str">
        <f t="shared" si="14"/>
        <v/>
      </c>
      <c r="J178" s="85" t="str">
        <f t="shared" si="14"/>
        <v/>
      </c>
      <c r="K178" s="85" t="str">
        <f t="shared" si="14"/>
        <v/>
      </c>
      <c r="L178" s="85" t="str">
        <f t="shared" si="14"/>
        <v/>
      </c>
      <c r="M178" s="85" t="str">
        <f t="shared" si="14"/>
        <v/>
      </c>
      <c r="N178" s="77" t="str">
        <f t="shared" si="14"/>
        <v/>
      </c>
      <c r="O178" s="77" t="str">
        <f t="shared" si="14"/>
        <v/>
      </c>
      <c r="P178" s="77" t="str">
        <f t="shared" si="14"/>
        <v/>
      </c>
      <c r="Q178" s="77" t="str">
        <f t="shared" si="14"/>
        <v/>
      </c>
      <c r="R178" s="77" t="str">
        <f t="shared" si="14"/>
        <v/>
      </c>
      <c r="S178" s="77" t="str">
        <f t="shared" si="14"/>
        <v/>
      </c>
      <c r="T178" s="77" t="str">
        <f t="shared" si="14"/>
        <v/>
      </c>
      <c r="U178" s="153" t="str">
        <f t="shared" si="14"/>
        <v/>
      </c>
      <c r="V178" s="77" t="str">
        <f t="shared" si="14"/>
        <v/>
      </c>
      <c r="W178" s="77" t="str">
        <f t="shared" si="14"/>
        <v/>
      </c>
      <c r="X178" s="77" t="str">
        <f t="shared" si="14"/>
        <v/>
      </c>
      <c r="Y178" s="77" t="str">
        <f t="shared" si="14"/>
        <v/>
      </c>
      <c r="Z178" s="77" t="str">
        <f t="shared" si="14"/>
        <v/>
      </c>
      <c r="AA178" s="77" t="str">
        <f t="shared" si="14"/>
        <v/>
      </c>
      <c r="AB178" s="77" t="str">
        <f t="shared" si="14"/>
        <v/>
      </c>
      <c r="AC178" s="77" t="str">
        <f t="shared" si="14"/>
        <v/>
      </c>
      <c r="AD178" s="77" t="str">
        <f t="shared" si="14"/>
        <v/>
      </c>
      <c r="AE178" s="77" t="str">
        <f t="shared" si="14"/>
        <v/>
      </c>
      <c r="AF178" s="77" t="str">
        <f t="shared" si="14"/>
        <v/>
      </c>
      <c r="AG178" s="85" t="str">
        <f t="shared" si="11"/>
        <v/>
      </c>
      <c r="AH178" s="77" t="str">
        <f t="shared" si="11"/>
        <v/>
      </c>
      <c r="AI178" s="77" t="str">
        <f t="shared" si="11"/>
        <v/>
      </c>
      <c r="AJ178" s="77" t="str">
        <f t="shared" si="11"/>
        <v/>
      </c>
      <c r="AK178" s="77" t="str">
        <f t="shared" si="11"/>
        <v/>
      </c>
      <c r="AL178" s="77" t="str">
        <f t="shared" si="11"/>
        <v/>
      </c>
      <c r="AM178" s="77" t="str">
        <f t="shared" si="11"/>
        <v/>
      </c>
      <c r="AN178" s="513" t="str">
        <f t="shared" si="11"/>
        <v/>
      </c>
      <c r="AO178" s="513" t="str">
        <f t="shared" si="11"/>
        <v/>
      </c>
      <c r="AP178" s="513" t="str">
        <f t="shared" si="11"/>
        <v/>
      </c>
      <c r="AQ178" s="513" t="str">
        <f t="shared" si="11"/>
        <v/>
      </c>
      <c r="AR178" s="513" t="str">
        <f t="shared" si="11"/>
        <v/>
      </c>
      <c r="AS178" s="513" t="str">
        <f t="shared" si="11"/>
        <v/>
      </c>
      <c r="AT178" s="513" t="str">
        <f t="shared" si="11"/>
        <v/>
      </c>
      <c r="AU178" s="513" t="str">
        <f t="shared" si="11"/>
        <v/>
      </c>
      <c r="AV178" s="76"/>
      <c r="AW178" s="76"/>
      <c r="BL178" s="76"/>
      <c r="BM178" s="165"/>
      <c r="BU178" s="76"/>
      <c r="CD178" s="76"/>
      <c r="CE178" s="76"/>
      <c r="CF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row>
    <row r="179" spans="1:147" hidden="1">
      <c r="A179" s="85" t="str">
        <f t="shared" si="14"/>
        <v/>
      </c>
      <c r="B179" s="85" t="str">
        <f t="shared" si="14"/>
        <v/>
      </c>
      <c r="C179" s="151" t="str">
        <f t="shared" si="14"/>
        <v/>
      </c>
      <c r="D179" s="85" t="str">
        <f t="shared" si="14"/>
        <v/>
      </c>
      <c r="E179" s="85" t="str">
        <f t="shared" si="14"/>
        <v/>
      </c>
      <c r="F179" s="85" t="str">
        <f t="shared" si="14"/>
        <v/>
      </c>
      <c r="G179" s="85" t="str">
        <f t="shared" si="14"/>
        <v/>
      </c>
      <c r="H179" s="85" t="str">
        <f t="shared" si="14"/>
        <v/>
      </c>
      <c r="I179" s="85" t="str">
        <f t="shared" si="14"/>
        <v/>
      </c>
      <c r="J179" s="85" t="str">
        <f t="shared" si="14"/>
        <v/>
      </c>
      <c r="K179" s="85" t="str">
        <f t="shared" si="14"/>
        <v/>
      </c>
      <c r="L179" s="85" t="str">
        <f t="shared" si="14"/>
        <v/>
      </c>
      <c r="M179" s="85" t="str">
        <f t="shared" si="14"/>
        <v/>
      </c>
      <c r="N179" s="77" t="str">
        <f t="shared" si="14"/>
        <v/>
      </c>
      <c r="O179" s="77" t="str">
        <f t="shared" si="14"/>
        <v/>
      </c>
      <c r="P179" s="77" t="str">
        <f t="shared" si="14"/>
        <v/>
      </c>
      <c r="Q179" s="77" t="str">
        <f t="shared" si="14"/>
        <v/>
      </c>
      <c r="R179" s="77" t="str">
        <f t="shared" si="14"/>
        <v/>
      </c>
      <c r="S179" s="77" t="str">
        <f t="shared" si="14"/>
        <v/>
      </c>
      <c r="T179" s="77" t="str">
        <f t="shared" si="14"/>
        <v/>
      </c>
      <c r="U179" s="153" t="str">
        <f t="shared" si="14"/>
        <v/>
      </c>
      <c r="V179" s="77" t="str">
        <f t="shared" si="14"/>
        <v/>
      </c>
      <c r="W179" s="77" t="str">
        <f t="shared" si="14"/>
        <v/>
      </c>
      <c r="X179" s="77" t="str">
        <f t="shared" si="14"/>
        <v/>
      </c>
      <c r="Y179" s="77" t="str">
        <f t="shared" si="14"/>
        <v/>
      </c>
      <c r="Z179" s="77" t="str">
        <f t="shared" si="14"/>
        <v/>
      </c>
      <c r="AA179" s="77" t="str">
        <f t="shared" si="14"/>
        <v/>
      </c>
      <c r="AB179" s="77" t="str">
        <f t="shared" si="14"/>
        <v/>
      </c>
      <c r="AC179" s="77" t="str">
        <f t="shared" si="14"/>
        <v/>
      </c>
      <c r="AD179" s="77" t="str">
        <f t="shared" si="14"/>
        <v/>
      </c>
      <c r="AE179" s="77" t="str">
        <f t="shared" si="14"/>
        <v/>
      </c>
      <c r="AF179" s="77" t="str">
        <f t="shared" si="14"/>
        <v/>
      </c>
      <c r="AG179" s="85" t="str">
        <f t="shared" si="11"/>
        <v/>
      </c>
      <c r="AH179" s="77" t="str">
        <f t="shared" si="11"/>
        <v/>
      </c>
      <c r="AI179" s="77" t="str">
        <f t="shared" si="11"/>
        <v/>
      </c>
      <c r="AJ179" s="77" t="str">
        <f t="shared" si="11"/>
        <v/>
      </c>
      <c r="AK179" s="77" t="str">
        <f t="shared" si="11"/>
        <v/>
      </c>
      <c r="AL179" s="77" t="str">
        <f t="shared" si="11"/>
        <v/>
      </c>
      <c r="AM179" s="77" t="str">
        <f t="shared" si="11"/>
        <v/>
      </c>
      <c r="AN179" s="513" t="str">
        <f t="shared" si="11"/>
        <v/>
      </c>
      <c r="AO179" s="513" t="str">
        <f t="shared" si="11"/>
        <v/>
      </c>
      <c r="AP179" s="513" t="str">
        <f t="shared" si="11"/>
        <v/>
      </c>
      <c r="AQ179" s="513" t="str">
        <f t="shared" si="11"/>
        <v/>
      </c>
      <c r="AR179" s="513" t="str">
        <f t="shared" si="11"/>
        <v/>
      </c>
      <c r="AS179" s="513" t="str">
        <f t="shared" si="11"/>
        <v/>
      </c>
      <c r="AT179" s="513" t="str">
        <f t="shared" si="11"/>
        <v/>
      </c>
      <c r="AU179" s="513" t="str">
        <f t="shared" si="11"/>
        <v/>
      </c>
      <c r="BK179" s="76"/>
      <c r="BL179" s="75"/>
      <c r="BM179" s="165"/>
    </row>
    <row r="180" spans="1:147" hidden="1">
      <c r="A180" s="85" t="str">
        <f t="shared" si="14"/>
        <v/>
      </c>
      <c r="B180" s="85" t="str">
        <f t="shared" si="14"/>
        <v/>
      </c>
      <c r="C180" s="151" t="str">
        <f t="shared" si="14"/>
        <v/>
      </c>
      <c r="D180" s="85" t="str">
        <f t="shared" si="14"/>
        <v/>
      </c>
      <c r="E180" s="85" t="str">
        <f t="shared" si="14"/>
        <v/>
      </c>
      <c r="F180" s="85" t="str">
        <f t="shared" si="14"/>
        <v/>
      </c>
      <c r="G180" s="85" t="str">
        <f t="shared" si="14"/>
        <v/>
      </c>
      <c r="H180" s="85" t="str">
        <f t="shared" si="14"/>
        <v/>
      </c>
      <c r="I180" s="85" t="str">
        <f t="shared" si="14"/>
        <v/>
      </c>
      <c r="J180" s="85" t="str">
        <f t="shared" si="14"/>
        <v/>
      </c>
      <c r="K180" s="85" t="str">
        <f t="shared" si="14"/>
        <v/>
      </c>
      <c r="L180" s="85" t="str">
        <f t="shared" si="14"/>
        <v/>
      </c>
      <c r="M180" s="85" t="str">
        <f t="shared" si="14"/>
        <v/>
      </c>
      <c r="N180" s="77" t="str">
        <f t="shared" si="14"/>
        <v/>
      </c>
      <c r="O180" s="77" t="str">
        <f t="shared" si="14"/>
        <v/>
      </c>
      <c r="P180" s="77" t="str">
        <f t="shared" si="14"/>
        <v/>
      </c>
      <c r="Q180" s="77" t="str">
        <f t="shared" si="14"/>
        <v/>
      </c>
      <c r="R180" s="77" t="str">
        <f t="shared" si="14"/>
        <v/>
      </c>
      <c r="S180" s="77" t="str">
        <f t="shared" si="14"/>
        <v/>
      </c>
      <c r="T180" s="77" t="str">
        <f t="shared" si="14"/>
        <v/>
      </c>
      <c r="U180" s="153" t="str">
        <f t="shared" si="14"/>
        <v/>
      </c>
      <c r="V180" s="77" t="str">
        <f t="shared" si="14"/>
        <v/>
      </c>
      <c r="W180" s="77" t="str">
        <f t="shared" si="14"/>
        <v/>
      </c>
      <c r="X180" s="77" t="str">
        <f t="shared" si="14"/>
        <v/>
      </c>
      <c r="Y180" s="77" t="str">
        <f t="shared" si="14"/>
        <v/>
      </c>
      <c r="Z180" s="77" t="str">
        <f t="shared" si="14"/>
        <v/>
      </c>
      <c r="AA180" s="77" t="str">
        <f t="shared" si="14"/>
        <v/>
      </c>
      <c r="AB180" s="77" t="str">
        <f t="shared" si="14"/>
        <v/>
      </c>
      <c r="AC180" s="77" t="str">
        <f t="shared" si="14"/>
        <v/>
      </c>
      <c r="AD180" s="77" t="str">
        <f t="shared" si="14"/>
        <v/>
      </c>
      <c r="AE180" s="77" t="str">
        <f t="shared" si="14"/>
        <v/>
      </c>
      <c r="AF180" s="77" t="str">
        <f t="shared" si="14"/>
        <v/>
      </c>
      <c r="AG180" s="85" t="str">
        <f t="shared" si="11"/>
        <v/>
      </c>
      <c r="AH180" s="77" t="str">
        <f t="shared" si="11"/>
        <v/>
      </c>
      <c r="AI180" s="77" t="str">
        <f t="shared" si="11"/>
        <v/>
      </c>
      <c r="AJ180" s="77" t="str">
        <f t="shared" si="11"/>
        <v/>
      </c>
      <c r="AK180" s="77" t="str">
        <f t="shared" si="11"/>
        <v/>
      </c>
      <c r="AL180" s="77" t="str">
        <f t="shared" si="11"/>
        <v/>
      </c>
      <c r="AM180" s="77" t="str">
        <f t="shared" si="11"/>
        <v/>
      </c>
      <c r="AN180" s="513" t="str">
        <f t="shared" si="11"/>
        <v/>
      </c>
      <c r="AO180" s="513" t="str">
        <f t="shared" si="11"/>
        <v/>
      </c>
      <c r="AP180" s="513" t="str">
        <f t="shared" si="11"/>
        <v/>
      </c>
      <c r="AQ180" s="513" t="str">
        <f t="shared" si="11"/>
        <v/>
      </c>
      <c r="AR180" s="513" t="str">
        <f t="shared" si="11"/>
        <v/>
      </c>
      <c r="AS180" s="513" t="str">
        <f t="shared" si="11"/>
        <v/>
      </c>
      <c r="AT180" s="513" t="str">
        <f t="shared" si="11"/>
        <v/>
      </c>
      <c r="AU180" s="513" t="str">
        <f t="shared" si="11"/>
        <v/>
      </c>
      <c r="BK180" s="76"/>
      <c r="BM180" s="164"/>
      <c r="CD180" s="75"/>
    </row>
    <row r="181" spans="1:147" hidden="1">
      <c r="A181" s="85" t="str">
        <f t="shared" si="14"/>
        <v/>
      </c>
      <c r="B181" s="85" t="str">
        <f t="shared" si="14"/>
        <v/>
      </c>
      <c r="C181" s="151" t="str">
        <f t="shared" si="14"/>
        <v/>
      </c>
      <c r="D181" s="85" t="str">
        <f t="shared" si="14"/>
        <v/>
      </c>
      <c r="E181" s="85" t="str">
        <f t="shared" si="14"/>
        <v/>
      </c>
      <c r="F181" s="85" t="str">
        <f t="shared" si="14"/>
        <v/>
      </c>
      <c r="G181" s="85" t="str">
        <f t="shared" si="14"/>
        <v/>
      </c>
      <c r="H181" s="85" t="str">
        <f t="shared" si="14"/>
        <v/>
      </c>
      <c r="I181" s="85" t="str">
        <f t="shared" si="14"/>
        <v/>
      </c>
      <c r="J181" s="85" t="str">
        <f t="shared" si="14"/>
        <v/>
      </c>
      <c r="K181" s="85" t="str">
        <f t="shared" si="14"/>
        <v/>
      </c>
      <c r="L181" s="85" t="str">
        <f t="shared" si="14"/>
        <v/>
      </c>
      <c r="M181" s="85" t="str">
        <f t="shared" si="14"/>
        <v/>
      </c>
      <c r="N181" s="77" t="str">
        <f t="shared" si="14"/>
        <v/>
      </c>
      <c r="O181" s="77" t="str">
        <f t="shared" si="14"/>
        <v/>
      </c>
      <c r="P181" s="77" t="str">
        <f t="shared" si="14"/>
        <v/>
      </c>
      <c r="Q181" s="77" t="str">
        <f t="shared" si="14"/>
        <v/>
      </c>
      <c r="R181" s="77" t="str">
        <f t="shared" si="14"/>
        <v/>
      </c>
      <c r="S181" s="77" t="str">
        <f t="shared" si="14"/>
        <v/>
      </c>
      <c r="T181" s="77" t="str">
        <f t="shared" si="14"/>
        <v/>
      </c>
      <c r="U181" s="153" t="str">
        <f t="shared" si="14"/>
        <v/>
      </c>
      <c r="V181" s="77" t="str">
        <f t="shared" si="14"/>
        <v/>
      </c>
      <c r="W181" s="77" t="str">
        <f t="shared" si="14"/>
        <v/>
      </c>
      <c r="X181" s="77" t="str">
        <f t="shared" si="14"/>
        <v/>
      </c>
      <c r="Y181" s="77" t="str">
        <f t="shared" si="14"/>
        <v/>
      </c>
      <c r="Z181" s="77" t="str">
        <f t="shared" si="14"/>
        <v/>
      </c>
      <c r="AA181" s="77" t="str">
        <f t="shared" si="14"/>
        <v/>
      </c>
      <c r="AB181" s="77" t="str">
        <f t="shared" si="14"/>
        <v/>
      </c>
      <c r="AC181" s="77" t="str">
        <f t="shared" si="14"/>
        <v/>
      </c>
      <c r="AD181" s="77" t="str">
        <f t="shared" si="14"/>
        <v/>
      </c>
      <c r="AE181" s="77" t="str">
        <f t="shared" si="14"/>
        <v/>
      </c>
      <c r="AF181" s="77" t="str">
        <f t="shared" si="14"/>
        <v/>
      </c>
      <c r="AG181" s="85" t="str">
        <f t="shared" si="11"/>
        <v/>
      </c>
      <c r="AH181" s="77" t="str">
        <f t="shared" si="11"/>
        <v/>
      </c>
      <c r="AI181" s="77" t="str">
        <f t="shared" si="11"/>
        <v/>
      </c>
      <c r="AJ181" s="77" t="str">
        <f t="shared" si="11"/>
        <v/>
      </c>
      <c r="AK181" s="77" t="str">
        <f t="shared" si="11"/>
        <v/>
      </c>
      <c r="AL181" s="77" t="str">
        <f t="shared" si="11"/>
        <v/>
      </c>
      <c r="AM181" s="77" t="str">
        <f t="shared" si="11"/>
        <v/>
      </c>
      <c r="AN181" s="513" t="str">
        <f t="shared" si="11"/>
        <v/>
      </c>
      <c r="AO181" s="513" t="str">
        <f t="shared" si="11"/>
        <v/>
      </c>
      <c r="AP181" s="513" t="str">
        <f t="shared" si="11"/>
        <v/>
      </c>
      <c r="AQ181" s="513" t="str">
        <f t="shared" si="11"/>
        <v/>
      </c>
      <c r="AR181" s="513" t="str">
        <f t="shared" si="11"/>
        <v/>
      </c>
      <c r="AS181" s="513" t="str">
        <f t="shared" si="11"/>
        <v/>
      </c>
      <c r="AT181" s="513" t="str">
        <f t="shared" si="11"/>
        <v/>
      </c>
      <c r="AU181" s="513" t="str">
        <f t="shared" si="11"/>
        <v/>
      </c>
      <c r="AW181" s="75"/>
      <c r="BK181" s="76"/>
      <c r="BM181" s="165"/>
    </row>
    <row r="182" spans="1:147" hidden="1">
      <c r="A182" s="85" t="str">
        <f t="shared" si="14"/>
        <v/>
      </c>
      <c r="B182" s="85" t="str">
        <f t="shared" si="14"/>
        <v/>
      </c>
      <c r="C182" s="151" t="str">
        <f t="shared" si="14"/>
        <v/>
      </c>
      <c r="D182" s="85" t="str">
        <f t="shared" si="14"/>
        <v/>
      </c>
      <c r="E182" s="85" t="str">
        <f t="shared" si="14"/>
        <v/>
      </c>
      <c r="F182" s="85" t="str">
        <f t="shared" si="14"/>
        <v/>
      </c>
      <c r="G182" s="85" t="str">
        <f t="shared" si="14"/>
        <v/>
      </c>
      <c r="H182" s="85" t="str">
        <f t="shared" si="14"/>
        <v/>
      </c>
      <c r="I182" s="85" t="str">
        <f t="shared" si="14"/>
        <v/>
      </c>
      <c r="J182" s="85" t="str">
        <f t="shared" si="14"/>
        <v/>
      </c>
      <c r="K182" s="85" t="str">
        <f t="shared" si="14"/>
        <v/>
      </c>
      <c r="L182" s="85" t="str">
        <f t="shared" si="14"/>
        <v/>
      </c>
      <c r="M182" s="85" t="str">
        <f t="shared" si="14"/>
        <v/>
      </c>
      <c r="N182" s="77" t="str">
        <f t="shared" si="14"/>
        <v/>
      </c>
      <c r="O182" s="77" t="str">
        <f t="shared" si="14"/>
        <v/>
      </c>
      <c r="P182" s="77" t="str">
        <f t="shared" si="14"/>
        <v/>
      </c>
      <c r="Q182" s="77" t="str">
        <f t="shared" si="14"/>
        <v/>
      </c>
      <c r="R182" s="77" t="str">
        <f t="shared" si="14"/>
        <v/>
      </c>
      <c r="S182" s="77" t="str">
        <f t="shared" si="14"/>
        <v/>
      </c>
      <c r="T182" s="77" t="str">
        <f t="shared" si="14"/>
        <v/>
      </c>
      <c r="U182" s="153" t="str">
        <f t="shared" si="14"/>
        <v/>
      </c>
      <c r="V182" s="77" t="str">
        <f t="shared" si="14"/>
        <v/>
      </c>
      <c r="W182" s="77" t="str">
        <f t="shared" si="14"/>
        <v/>
      </c>
      <c r="X182" s="77" t="str">
        <f t="shared" si="14"/>
        <v/>
      </c>
      <c r="Y182" s="77" t="str">
        <f t="shared" si="14"/>
        <v/>
      </c>
      <c r="Z182" s="77" t="str">
        <f t="shared" si="14"/>
        <v/>
      </c>
      <c r="AA182" s="77" t="str">
        <f t="shared" si="14"/>
        <v/>
      </c>
      <c r="AB182" s="77" t="str">
        <f t="shared" si="14"/>
        <v/>
      </c>
      <c r="AC182" s="77" t="str">
        <f t="shared" si="14"/>
        <v/>
      </c>
      <c r="AD182" s="77" t="str">
        <f t="shared" si="14"/>
        <v/>
      </c>
      <c r="AE182" s="77" t="str">
        <f t="shared" si="14"/>
        <v/>
      </c>
      <c r="AF182" s="77" t="str">
        <f t="shared" si="14"/>
        <v/>
      </c>
      <c r="AG182" s="85" t="str">
        <f t="shared" si="11"/>
        <v/>
      </c>
      <c r="AH182" s="77" t="str">
        <f t="shared" si="11"/>
        <v/>
      </c>
      <c r="AI182" s="77" t="str">
        <f t="shared" si="11"/>
        <v/>
      </c>
      <c r="AJ182" s="77" t="str">
        <f t="shared" si="11"/>
        <v/>
      </c>
      <c r="AK182" s="77" t="str">
        <f t="shared" si="11"/>
        <v/>
      </c>
      <c r="AL182" s="77" t="str">
        <f t="shared" si="11"/>
        <v/>
      </c>
      <c r="AM182" s="77" t="str">
        <f t="shared" si="11"/>
        <v/>
      </c>
      <c r="AN182" s="513" t="str">
        <f t="shared" si="11"/>
        <v/>
      </c>
      <c r="AO182" s="513" t="str">
        <f t="shared" si="11"/>
        <v/>
      </c>
      <c r="AP182" s="513" t="str">
        <f t="shared" si="11"/>
        <v/>
      </c>
      <c r="AQ182" s="513" t="str">
        <f t="shared" si="11"/>
        <v/>
      </c>
      <c r="AR182" s="513" t="str">
        <f t="shared" si="11"/>
        <v/>
      </c>
      <c r="AS182" s="513" t="str">
        <f t="shared" si="11"/>
        <v/>
      </c>
      <c r="AT182" s="513" t="str">
        <f t="shared" si="11"/>
        <v/>
      </c>
      <c r="AU182" s="513" t="str">
        <f t="shared" si="11"/>
        <v/>
      </c>
      <c r="BK182" s="76"/>
      <c r="BM182" s="165"/>
    </row>
    <row r="183" spans="1:147" hidden="1">
      <c r="A183" s="85" t="str">
        <f t="shared" si="14"/>
        <v/>
      </c>
      <c r="B183" s="85" t="str">
        <f t="shared" si="14"/>
        <v/>
      </c>
      <c r="C183" s="151" t="str">
        <f t="shared" si="14"/>
        <v/>
      </c>
      <c r="D183" s="85" t="str">
        <f t="shared" si="14"/>
        <v/>
      </c>
      <c r="E183" s="85" t="str">
        <f t="shared" si="14"/>
        <v/>
      </c>
      <c r="F183" s="85" t="str">
        <f t="shared" si="14"/>
        <v/>
      </c>
      <c r="G183" s="85" t="str">
        <f t="shared" si="14"/>
        <v/>
      </c>
      <c r="H183" s="85" t="str">
        <f t="shared" si="14"/>
        <v/>
      </c>
      <c r="I183" s="85" t="str">
        <f t="shared" si="14"/>
        <v/>
      </c>
      <c r="J183" s="85" t="str">
        <f t="shared" si="14"/>
        <v/>
      </c>
      <c r="K183" s="85" t="str">
        <f t="shared" si="14"/>
        <v/>
      </c>
      <c r="L183" s="85" t="str">
        <f t="shared" si="14"/>
        <v/>
      </c>
      <c r="M183" s="85" t="str">
        <f t="shared" si="14"/>
        <v/>
      </c>
      <c r="N183" s="77" t="str">
        <f t="shared" si="14"/>
        <v/>
      </c>
      <c r="O183" s="77" t="str">
        <f t="shared" si="14"/>
        <v/>
      </c>
      <c r="P183" s="77" t="str">
        <f t="shared" si="14"/>
        <v/>
      </c>
      <c r="Q183" s="77" t="str">
        <f t="shared" si="14"/>
        <v/>
      </c>
      <c r="R183" s="77" t="str">
        <f t="shared" si="14"/>
        <v/>
      </c>
      <c r="S183" s="77" t="str">
        <f t="shared" si="14"/>
        <v/>
      </c>
      <c r="T183" s="77" t="str">
        <f t="shared" si="14"/>
        <v/>
      </c>
      <c r="U183" s="153" t="str">
        <f t="shared" si="14"/>
        <v/>
      </c>
      <c r="V183" s="77" t="str">
        <f t="shared" si="14"/>
        <v/>
      </c>
      <c r="W183" s="77" t="str">
        <f t="shared" si="14"/>
        <v/>
      </c>
      <c r="X183" s="77" t="str">
        <f t="shared" si="14"/>
        <v/>
      </c>
      <c r="Y183" s="77" t="str">
        <f t="shared" si="14"/>
        <v/>
      </c>
      <c r="Z183" s="77" t="str">
        <f t="shared" si="14"/>
        <v/>
      </c>
      <c r="AA183" s="77" t="str">
        <f t="shared" si="14"/>
        <v/>
      </c>
      <c r="AB183" s="77" t="str">
        <f t="shared" si="14"/>
        <v/>
      </c>
      <c r="AC183" s="77" t="str">
        <f t="shared" si="14"/>
        <v/>
      </c>
      <c r="AD183" s="77" t="str">
        <f t="shared" si="14"/>
        <v/>
      </c>
      <c r="AE183" s="77" t="str">
        <f t="shared" si="14"/>
        <v/>
      </c>
      <c r="AF183" s="77" t="str">
        <f t="shared" si="14"/>
        <v/>
      </c>
      <c r="AG183" s="85" t="str">
        <f t="shared" si="11"/>
        <v/>
      </c>
      <c r="AH183" s="77" t="str">
        <f t="shared" si="11"/>
        <v/>
      </c>
      <c r="AI183" s="77" t="str">
        <f t="shared" si="11"/>
        <v/>
      </c>
      <c r="AJ183" s="77" t="str">
        <f t="shared" si="11"/>
        <v/>
      </c>
      <c r="AK183" s="77" t="str">
        <f t="shared" si="11"/>
        <v/>
      </c>
      <c r="AL183" s="77" t="str">
        <f t="shared" si="11"/>
        <v/>
      </c>
      <c r="AM183" s="77" t="str">
        <f t="shared" si="11"/>
        <v/>
      </c>
      <c r="AN183" s="513" t="str">
        <f t="shared" si="11"/>
        <v/>
      </c>
      <c r="AO183" s="513" t="str">
        <f t="shared" si="11"/>
        <v/>
      </c>
      <c r="AP183" s="513" t="str">
        <f t="shared" si="11"/>
        <v/>
      </c>
      <c r="AQ183" s="513" t="str">
        <f t="shared" si="11"/>
        <v/>
      </c>
      <c r="AR183" s="513" t="str">
        <f t="shared" si="11"/>
        <v/>
      </c>
      <c r="AS183" s="513" t="str">
        <f t="shared" si="11"/>
        <v/>
      </c>
      <c r="AT183" s="513" t="str">
        <f t="shared" si="11"/>
        <v/>
      </c>
      <c r="AU183" s="513" t="str">
        <f t="shared" si="11"/>
        <v/>
      </c>
      <c r="BK183" s="76"/>
      <c r="BM183" s="165"/>
    </row>
    <row r="184" spans="1:147" hidden="1">
      <c r="A184" s="85" t="str">
        <f t="shared" si="14"/>
        <v/>
      </c>
      <c r="B184" s="85" t="str">
        <f t="shared" si="14"/>
        <v/>
      </c>
      <c r="C184" s="151" t="str">
        <f t="shared" si="14"/>
        <v/>
      </c>
      <c r="D184" s="85" t="str">
        <f t="shared" si="14"/>
        <v/>
      </c>
      <c r="E184" s="85" t="str">
        <f t="shared" si="14"/>
        <v/>
      </c>
      <c r="F184" s="85" t="str">
        <f t="shared" si="14"/>
        <v/>
      </c>
      <c r="G184" s="85" t="str">
        <f t="shared" si="14"/>
        <v/>
      </c>
      <c r="H184" s="85" t="str">
        <f t="shared" si="14"/>
        <v/>
      </c>
      <c r="I184" s="85" t="str">
        <f t="shared" si="14"/>
        <v/>
      </c>
      <c r="J184" s="85" t="str">
        <f t="shared" si="14"/>
        <v/>
      </c>
      <c r="K184" s="85" t="str">
        <f t="shared" si="14"/>
        <v/>
      </c>
      <c r="L184" s="85" t="str">
        <f t="shared" si="14"/>
        <v/>
      </c>
      <c r="M184" s="85" t="str">
        <f t="shared" si="14"/>
        <v/>
      </c>
      <c r="N184" s="77" t="str">
        <f t="shared" si="14"/>
        <v/>
      </c>
      <c r="O184" s="77" t="str">
        <f t="shared" si="14"/>
        <v/>
      </c>
      <c r="P184" s="77" t="str">
        <f t="shared" si="14"/>
        <v/>
      </c>
      <c r="Q184" s="77" t="str">
        <f t="shared" si="14"/>
        <v/>
      </c>
      <c r="R184" s="77" t="str">
        <f t="shared" si="14"/>
        <v/>
      </c>
      <c r="S184" s="77" t="str">
        <f t="shared" si="14"/>
        <v/>
      </c>
      <c r="T184" s="77" t="str">
        <f t="shared" si="14"/>
        <v/>
      </c>
      <c r="U184" s="153" t="str">
        <f t="shared" si="14"/>
        <v/>
      </c>
      <c r="V184" s="77" t="str">
        <f t="shared" si="14"/>
        <v/>
      </c>
      <c r="W184" s="77" t="str">
        <f t="shared" si="14"/>
        <v/>
      </c>
      <c r="X184" s="77" t="str">
        <f t="shared" si="14"/>
        <v/>
      </c>
      <c r="Y184" s="77" t="str">
        <f t="shared" si="14"/>
        <v/>
      </c>
      <c r="Z184" s="77" t="str">
        <f t="shared" si="14"/>
        <v/>
      </c>
      <c r="AA184" s="77" t="str">
        <f t="shared" si="14"/>
        <v/>
      </c>
      <c r="AB184" s="77" t="str">
        <f t="shared" si="14"/>
        <v/>
      </c>
      <c r="AC184" s="77" t="str">
        <f t="shared" si="14"/>
        <v/>
      </c>
      <c r="AD184" s="77" t="str">
        <f t="shared" si="14"/>
        <v/>
      </c>
      <c r="AE184" s="77" t="str">
        <f t="shared" si="14"/>
        <v/>
      </c>
      <c r="AF184" s="77" t="str">
        <f t="shared" ref="AF184:AU192" si="15">IF(AF153="","","，")</f>
        <v/>
      </c>
      <c r="AG184" s="85" t="str">
        <f t="shared" si="15"/>
        <v/>
      </c>
      <c r="AH184" s="77" t="str">
        <f t="shared" si="15"/>
        <v/>
      </c>
      <c r="AI184" s="77" t="str">
        <f t="shared" si="15"/>
        <v/>
      </c>
      <c r="AJ184" s="77" t="str">
        <f t="shared" si="15"/>
        <v/>
      </c>
      <c r="AK184" s="77" t="str">
        <f t="shared" si="15"/>
        <v/>
      </c>
      <c r="AL184" s="77" t="str">
        <f t="shared" si="15"/>
        <v/>
      </c>
      <c r="AM184" s="77" t="str">
        <f t="shared" si="15"/>
        <v/>
      </c>
      <c r="AN184" s="513" t="str">
        <f t="shared" si="15"/>
        <v/>
      </c>
      <c r="AO184" s="513" t="str">
        <f t="shared" si="15"/>
        <v/>
      </c>
      <c r="AP184" s="513" t="str">
        <f t="shared" si="15"/>
        <v/>
      </c>
      <c r="AQ184" s="513" t="str">
        <f t="shared" si="15"/>
        <v/>
      </c>
      <c r="AR184" s="513" t="str">
        <f t="shared" si="15"/>
        <v/>
      </c>
      <c r="AS184" s="513" t="str">
        <f t="shared" si="15"/>
        <v/>
      </c>
      <c r="AT184" s="513" t="str">
        <f t="shared" si="15"/>
        <v/>
      </c>
      <c r="AU184" s="513" t="str">
        <f t="shared" si="15"/>
        <v/>
      </c>
      <c r="BK184" s="76"/>
      <c r="BM184" s="165"/>
    </row>
    <row r="185" spans="1:147" hidden="1">
      <c r="A185" s="85" t="str">
        <f t="shared" ref="A185:AF192" si="16">IF(A154="","","，")</f>
        <v/>
      </c>
      <c r="B185" s="85" t="str">
        <f t="shared" si="16"/>
        <v/>
      </c>
      <c r="C185" s="151" t="str">
        <f t="shared" si="16"/>
        <v/>
      </c>
      <c r="D185" s="85" t="str">
        <f t="shared" si="16"/>
        <v/>
      </c>
      <c r="E185" s="85" t="str">
        <f t="shared" si="16"/>
        <v/>
      </c>
      <c r="F185" s="85" t="str">
        <f t="shared" si="16"/>
        <v/>
      </c>
      <c r="G185" s="85" t="str">
        <f t="shared" si="16"/>
        <v/>
      </c>
      <c r="H185" s="85" t="str">
        <f t="shared" si="16"/>
        <v/>
      </c>
      <c r="I185" s="85" t="str">
        <f t="shared" si="16"/>
        <v/>
      </c>
      <c r="J185" s="85" t="str">
        <f t="shared" si="16"/>
        <v/>
      </c>
      <c r="K185" s="85" t="str">
        <f t="shared" si="16"/>
        <v/>
      </c>
      <c r="L185" s="85" t="str">
        <f t="shared" si="16"/>
        <v/>
      </c>
      <c r="M185" s="85" t="str">
        <f t="shared" si="16"/>
        <v/>
      </c>
      <c r="N185" s="77" t="str">
        <f t="shared" si="16"/>
        <v/>
      </c>
      <c r="O185" s="77" t="str">
        <f t="shared" si="16"/>
        <v/>
      </c>
      <c r="P185" s="77" t="str">
        <f t="shared" si="16"/>
        <v/>
      </c>
      <c r="Q185" s="77" t="str">
        <f t="shared" si="16"/>
        <v/>
      </c>
      <c r="R185" s="77" t="str">
        <f t="shared" si="16"/>
        <v/>
      </c>
      <c r="S185" s="77" t="str">
        <f t="shared" si="16"/>
        <v/>
      </c>
      <c r="T185" s="77" t="str">
        <f t="shared" si="16"/>
        <v/>
      </c>
      <c r="U185" s="153" t="str">
        <f t="shared" si="16"/>
        <v/>
      </c>
      <c r="V185" s="77" t="str">
        <f t="shared" si="16"/>
        <v/>
      </c>
      <c r="W185" s="77" t="str">
        <f t="shared" si="16"/>
        <v/>
      </c>
      <c r="X185" s="77" t="str">
        <f t="shared" si="16"/>
        <v/>
      </c>
      <c r="Y185" s="77" t="str">
        <f t="shared" si="16"/>
        <v/>
      </c>
      <c r="Z185" s="77" t="str">
        <f t="shared" si="16"/>
        <v/>
      </c>
      <c r="AA185" s="77" t="str">
        <f t="shared" si="16"/>
        <v/>
      </c>
      <c r="AB185" s="77" t="str">
        <f t="shared" si="16"/>
        <v/>
      </c>
      <c r="AC185" s="77" t="str">
        <f t="shared" si="16"/>
        <v/>
      </c>
      <c r="AD185" s="77" t="str">
        <f t="shared" si="16"/>
        <v/>
      </c>
      <c r="AE185" s="77" t="str">
        <f t="shared" si="16"/>
        <v/>
      </c>
      <c r="AF185" s="77" t="str">
        <f t="shared" si="16"/>
        <v/>
      </c>
      <c r="AG185" s="85" t="str">
        <f t="shared" si="15"/>
        <v/>
      </c>
      <c r="AH185" s="77" t="str">
        <f t="shared" si="15"/>
        <v/>
      </c>
      <c r="AI185" s="77" t="str">
        <f t="shared" si="15"/>
        <v/>
      </c>
      <c r="AJ185" s="77" t="str">
        <f t="shared" si="15"/>
        <v/>
      </c>
      <c r="AK185" s="77" t="str">
        <f t="shared" si="15"/>
        <v/>
      </c>
      <c r="AL185" s="77" t="str">
        <f t="shared" si="15"/>
        <v/>
      </c>
      <c r="AM185" s="77" t="str">
        <f t="shared" si="15"/>
        <v/>
      </c>
      <c r="AN185" s="513" t="str">
        <f t="shared" si="15"/>
        <v/>
      </c>
      <c r="AO185" s="513" t="str">
        <f t="shared" si="15"/>
        <v/>
      </c>
      <c r="AP185" s="513" t="str">
        <f t="shared" si="15"/>
        <v/>
      </c>
      <c r="AQ185" s="513" t="str">
        <f t="shared" si="15"/>
        <v/>
      </c>
      <c r="AR185" s="513" t="str">
        <f t="shared" si="15"/>
        <v/>
      </c>
      <c r="AS185" s="513" t="str">
        <f t="shared" si="15"/>
        <v/>
      </c>
      <c r="AT185" s="513" t="str">
        <f t="shared" si="15"/>
        <v/>
      </c>
      <c r="AU185" s="513" t="str">
        <f t="shared" si="15"/>
        <v/>
      </c>
      <c r="BK185" s="76"/>
      <c r="BM185" s="165"/>
    </row>
    <row r="186" spans="1:147" hidden="1">
      <c r="A186" s="85" t="str">
        <f t="shared" si="16"/>
        <v/>
      </c>
      <c r="B186" s="85" t="str">
        <f t="shared" si="16"/>
        <v/>
      </c>
      <c r="C186" s="151" t="str">
        <f t="shared" si="16"/>
        <v/>
      </c>
      <c r="D186" s="85" t="str">
        <f t="shared" si="16"/>
        <v/>
      </c>
      <c r="E186" s="85" t="str">
        <f t="shared" si="16"/>
        <v/>
      </c>
      <c r="F186" s="85" t="str">
        <f t="shared" si="16"/>
        <v/>
      </c>
      <c r="G186" s="85" t="str">
        <f t="shared" si="16"/>
        <v/>
      </c>
      <c r="H186" s="85" t="str">
        <f t="shared" si="16"/>
        <v/>
      </c>
      <c r="I186" s="85" t="str">
        <f t="shared" si="16"/>
        <v/>
      </c>
      <c r="J186" s="85" t="str">
        <f t="shared" si="16"/>
        <v/>
      </c>
      <c r="K186" s="85" t="str">
        <f t="shared" si="16"/>
        <v/>
      </c>
      <c r="L186" s="85" t="str">
        <f t="shared" si="16"/>
        <v/>
      </c>
      <c r="M186" s="85" t="str">
        <f t="shared" si="16"/>
        <v/>
      </c>
      <c r="N186" s="77" t="str">
        <f t="shared" si="16"/>
        <v/>
      </c>
      <c r="O186" s="77" t="str">
        <f t="shared" si="16"/>
        <v/>
      </c>
      <c r="P186" s="77" t="str">
        <f t="shared" si="16"/>
        <v/>
      </c>
      <c r="Q186" s="77" t="str">
        <f t="shared" si="16"/>
        <v/>
      </c>
      <c r="R186" s="77" t="str">
        <f t="shared" si="16"/>
        <v/>
      </c>
      <c r="S186" s="77" t="str">
        <f t="shared" si="16"/>
        <v/>
      </c>
      <c r="T186" s="77" t="str">
        <f t="shared" si="16"/>
        <v/>
      </c>
      <c r="U186" s="153" t="str">
        <f t="shared" si="16"/>
        <v/>
      </c>
      <c r="V186" s="77" t="str">
        <f t="shared" si="16"/>
        <v/>
      </c>
      <c r="W186" s="77" t="str">
        <f t="shared" si="16"/>
        <v/>
      </c>
      <c r="X186" s="77" t="str">
        <f t="shared" si="16"/>
        <v/>
      </c>
      <c r="Y186" s="77" t="str">
        <f t="shared" si="16"/>
        <v/>
      </c>
      <c r="Z186" s="77" t="str">
        <f t="shared" si="16"/>
        <v/>
      </c>
      <c r="AA186" s="77" t="str">
        <f t="shared" si="16"/>
        <v/>
      </c>
      <c r="AB186" s="77" t="str">
        <f t="shared" si="16"/>
        <v/>
      </c>
      <c r="AC186" s="77" t="str">
        <f t="shared" si="16"/>
        <v/>
      </c>
      <c r="AD186" s="77" t="str">
        <f t="shared" si="16"/>
        <v/>
      </c>
      <c r="AE186" s="77" t="str">
        <f t="shared" si="16"/>
        <v/>
      </c>
      <c r="AF186" s="77" t="str">
        <f t="shared" si="16"/>
        <v/>
      </c>
      <c r="AG186" s="85" t="str">
        <f t="shared" si="15"/>
        <v/>
      </c>
      <c r="AH186" s="77" t="str">
        <f t="shared" si="15"/>
        <v/>
      </c>
      <c r="AI186" s="77" t="str">
        <f t="shared" si="15"/>
        <v/>
      </c>
      <c r="AJ186" s="77" t="str">
        <f t="shared" si="15"/>
        <v/>
      </c>
      <c r="AK186" s="77" t="str">
        <f t="shared" si="15"/>
        <v/>
      </c>
      <c r="AL186" s="77" t="str">
        <f t="shared" si="15"/>
        <v/>
      </c>
      <c r="AM186" s="77" t="str">
        <f t="shared" si="15"/>
        <v/>
      </c>
      <c r="AN186" s="513" t="str">
        <f t="shared" si="15"/>
        <v/>
      </c>
      <c r="AO186" s="513" t="str">
        <f t="shared" si="15"/>
        <v/>
      </c>
      <c r="AP186" s="513" t="str">
        <f t="shared" si="15"/>
        <v/>
      </c>
      <c r="AQ186" s="513" t="str">
        <f t="shared" si="15"/>
        <v/>
      </c>
      <c r="AR186" s="513" t="str">
        <f t="shared" si="15"/>
        <v/>
      </c>
      <c r="AS186" s="513" t="str">
        <f t="shared" si="15"/>
        <v/>
      </c>
      <c r="AT186" s="513" t="str">
        <f t="shared" si="15"/>
        <v/>
      </c>
      <c r="AU186" s="513" t="str">
        <f t="shared" si="15"/>
        <v/>
      </c>
      <c r="BK186" s="76"/>
      <c r="BM186" s="165"/>
    </row>
    <row r="187" spans="1:147" hidden="1">
      <c r="A187" s="85" t="str">
        <f t="shared" si="16"/>
        <v/>
      </c>
      <c r="B187" s="85" t="str">
        <f t="shared" si="16"/>
        <v/>
      </c>
      <c r="C187" s="151" t="str">
        <f t="shared" si="16"/>
        <v/>
      </c>
      <c r="D187" s="85" t="str">
        <f t="shared" si="16"/>
        <v/>
      </c>
      <c r="E187" s="85" t="str">
        <f t="shared" si="16"/>
        <v/>
      </c>
      <c r="F187" s="85" t="str">
        <f t="shared" si="16"/>
        <v/>
      </c>
      <c r="G187" s="85" t="str">
        <f t="shared" si="16"/>
        <v/>
      </c>
      <c r="H187" s="85" t="str">
        <f t="shared" si="16"/>
        <v/>
      </c>
      <c r="I187" s="85" t="str">
        <f t="shared" si="16"/>
        <v/>
      </c>
      <c r="J187" s="85" t="str">
        <f t="shared" si="16"/>
        <v/>
      </c>
      <c r="K187" s="85" t="str">
        <f t="shared" si="16"/>
        <v/>
      </c>
      <c r="L187" s="85" t="str">
        <f t="shared" si="16"/>
        <v/>
      </c>
      <c r="M187" s="85" t="str">
        <f t="shared" si="16"/>
        <v/>
      </c>
      <c r="N187" s="77" t="str">
        <f t="shared" si="16"/>
        <v/>
      </c>
      <c r="O187" s="77" t="str">
        <f t="shared" si="16"/>
        <v/>
      </c>
      <c r="P187" s="77" t="str">
        <f t="shared" si="16"/>
        <v/>
      </c>
      <c r="Q187" s="77" t="str">
        <f t="shared" si="16"/>
        <v/>
      </c>
      <c r="R187" s="77" t="str">
        <f t="shared" si="16"/>
        <v/>
      </c>
      <c r="S187" s="77" t="str">
        <f t="shared" si="16"/>
        <v/>
      </c>
      <c r="T187" s="77" t="str">
        <f t="shared" si="16"/>
        <v/>
      </c>
      <c r="U187" s="153" t="str">
        <f t="shared" si="16"/>
        <v/>
      </c>
      <c r="V187" s="77" t="str">
        <f t="shared" si="16"/>
        <v/>
      </c>
      <c r="W187" s="77" t="str">
        <f t="shared" si="16"/>
        <v/>
      </c>
      <c r="X187" s="77" t="str">
        <f t="shared" si="16"/>
        <v/>
      </c>
      <c r="Y187" s="77" t="str">
        <f t="shared" si="16"/>
        <v/>
      </c>
      <c r="Z187" s="77" t="str">
        <f t="shared" si="16"/>
        <v/>
      </c>
      <c r="AA187" s="77" t="str">
        <f t="shared" si="16"/>
        <v/>
      </c>
      <c r="AB187" s="77" t="str">
        <f t="shared" si="16"/>
        <v/>
      </c>
      <c r="AC187" s="77" t="str">
        <f t="shared" si="16"/>
        <v/>
      </c>
      <c r="AD187" s="77" t="str">
        <f t="shared" si="16"/>
        <v/>
      </c>
      <c r="AE187" s="77" t="str">
        <f t="shared" si="16"/>
        <v/>
      </c>
      <c r="AF187" s="77" t="str">
        <f t="shared" si="16"/>
        <v/>
      </c>
      <c r="AG187" s="85" t="str">
        <f t="shared" si="15"/>
        <v/>
      </c>
      <c r="AH187" s="77" t="str">
        <f t="shared" si="15"/>
        <v/>
      </c>
      <c r="AI187" s="77" t="str">
        <f t="shared" si="15"/>
        <v/>
      </c>
      <c r="AJ187" s="77" t="str">
        <f t="shared" si="15"/>
        <v/>
      </c>
      <c r="AK187" s="77" t="str">
        <f t="shared" si="15"/>
        <v/>
      </c>
      <c r="AL187" s="77" t="str">
        <f t="shared" si="15"/>
        <v/>
      </c>
      <c r="AM187" s="77" t="str">
        <f t="shared" si="15"/>
        <v/>
      </c>
      <c r="AN187" s="513" t="str">
        <f t="shared" si="15"/>
        <v/>
      </c>
      <c r="AO187" s="513" t="str">
        <f t="shared" si="15"/>
        <v/>
      </c>
      <c r="AP187" s="513" t="str">
        <f t="shared" si="15"/>
        <v/>
      </c>
      <c r="AQ187" s="513" t="str">
        <f t="shared" si="15"/>
        <v/>
      </c>
      <c r="AR187" s="513" t="str">
        <f t="shared" si="15"/>
        <v/>
      </c>
      <c r="AS187" s="513" t="str">
        <f t="shared" si="15"/>
        <v/>
      </c>
      <c r="AT187" s="513" t="str">
        <f t="shared" si="15"/>
        <v/>
      </c>
      <c r="AU187" s="513" t="str">
        <f t="shared" si="15"/>
        <v/>
      </c>
      <c r="BK187" s="76"/>
      <c r="BM187" s="165"/>
    </row>
    <row r="188" spans="1:147" hidden="1">
      <c r="A188" s="85" t="str">
        <f t="shared" si="16"/>
        <v/>
      </c>
      <c r="B188" s="85" t="str">
        <f t="shared" si="16"/>
        <v/>
      </c>
      <c r="C188" s="151" t="str">
        <f t="shared" si="16"/>
        <v/>
      </c>
      <c r="D188" s="85" t="str">
        <f t="shared" si="16"/>
        <v/>
      </c>
      <c r="E188" s="85" t="str">
        <f t="shared" si="16"/>
        <v/>
      </c>
      <c r="F188" s="85" t="str">
        <f t="shared" si="16"/>
        <v/>
      </c>
      <c r="G188" s="85" t="str">
        <f t="shared" si="16"/>
        <v/>
      </c>
      <c r="H188" s="85" t="str">
        <f t="shared" si="16"/>
        <v/>
      </c>
      <c r="I188" s="85" t="str">
        <f t="shared" si="16"/>
        <v/>
      </c>
      <c r="J188" s="85" t="str">
        <f t="shared" si="16"/>
        <v/>
      </c>
      <c r="K188" s="85" t="str">
        <f t="shared" si="16"/>
        <v/>
      </c>
      <c r="L188" s="85" t="str">
        <f t="shared" si="16"/>
        <v/>
      </c>
      <c r="M188" s="85" t="str">
        <f t="shared" si="16"/>
        <v/>
      </c>
      <c r="N188" s="77" t="str">
        <f t="shared" si="16"/>
        <v/>
      </c>
      <c r="O188" s="77" t="str">
        <f t="shared" si="16"/>
        <v/>
      </c>
      <c r="P188" s="77" t="str">
        <f t="shared" si="16"/>
        <v/>
      </c>
      <c r="Q188" s="77" t="str">
        <f t="shared" si="16"/>
        <v/>
      </c>
      <c r="R188" s="77" t="str">
        <f t="shared" si="16"/>
        <v/>
      </c>
      <c r="S188" s="77" t="str">
        <f t="shared" si="16"/>
        <v/>
      </c>
      <c r="T188" s="77" t="str">
        <f t="shared" si="16"/>
        <v/>
      </c>
      <c r="U188" s="153" t="str">
        <f t="shared" si="16"/>
        <v/>
      </c>
      <c r="V188" s="77" t="str">
        <f t="shared" si="16"/>
        <v/>
      </c>
      <c r="W188" s="77" t="str">
        <f t="shared" si="16"/>
        <v/>
      </c>
      <c r="X188" s="77" t="str">
        <f t="shared" si="16"/>
        <v/>
      </c>
      <c r="Y188" s="77" t="str">
        <f t="shared" si="16"/>
        <v/>
      </c>
      <c r="Z188" s="77" t="str">
        <f t="shared" si="16"/>
        <v/>
      </c>
      <c r="AA188" s="77" t="str">
        <f t="shared" si="16"/>
        <v/>
      </c>
      <c r="AB188" s="77" t="str">
        <f t="shared" si="16"/>
        <v/>
      </c>
      <c r="AC188" s="77" t="str">
        <f t="shared" si="16"/>
        <v/>
      </c>
      <c r="AD188" s="77" t="str">
        <f t="shared" si="16"/>
        <v/>
      </c>
      <c r="AE188" s="77" t="str">
        <f t="shared" si="16"/>
        <v/>
      </c>
      <c r="AF188" s="77" t="str">
        <f t="shared" si="16"/>
        <v/>
      </c>
      <c r="AG188" s="85" t="str">
        <f t="shared" si="15"/>
        <v/>
      </c>
      <c r="AH188" s="77" t="str">
        <f t="shared" si="15"/>
        <v/>
      </c>
      <c r="AI188" s="77" t="str">
        <f t="shared" si="15"/>
        <v/>
      </c>
      <c r="AJ188" s="77" t="str">
        <f t="shared" si="15"/>
        <v/>
      </c>
      <c r="AK188" s="77" t="str">
        <f t="shared" si="15"/>
        <v/>
      </c>
      <c r="AL188" s="77" t="str">
        <f t="shared" si="15"/>
        <v/>
      </c>
      <c r="AM188" s="77" t="str">
        <f t="shared" si="15"/>
        <v/>
      </c>
      <c r="AN188" s="513" t="str">
        <f t="shared" si="15"/>
        <v/>
      </c>
      <c r="AO188" s="513" t="str">
        <f t="shared" si="15"/>
        <v/>
      </c>
      <c r="AP188" s="513" t="str">
        <f t="shared" si="15"/>
        <v/>
      </c>
      <c r="AQ188" s="513" t="str">
        <f t="shared" si="15"/>
        <v/>
      </c>
      <c r="AR188" s="513" t="str">
        <f t="shared" si="15"/>
        <v/>
      </c>
      <c r="AS188" s="513" t="str">
        <f t="shared" si="15"/>
        <v/>
      </c>
      <c r="AT188" s="513" t="str">
        <f t="shared" si="15"/>
        <v/>
      </c>
      <c r="AU188" s="513" t="str">
        <f t="shared" si="15"/>
        <v/>
      </c>
      <c r="BK188" s="76"/>
      <c r="BM188" s="165"/>
    </row>
    <row r="189" spans="1:147" hidden="1">
      <c r="A189" s="85" t="str">
        <f t="shared" si="16"/>
        <v/>
      </c>
      <c r="B189" s="85" t="str">
        <f t="shared" si="16"/>
        <v/>
      </c>
      <c r="C189" s="151" t="str">
        <f t="shared" si="16"/>
        <v/>
      </c>
      <c r="D189" s="85" t="str">
        <f t="shared" si="16"/>
        <v/>
      </c>
      <c r="E189" s="85" t="str">
        <f t="shared" si="16"/>
        <v/>
      </c>
      <c r="F189" s="85" t="str">
        <f t="shared" si="16"/>
        <v/>
      </c>
      <c r="G189" s="85" t="str">
        <f t="shared" si="16"/>
        <v/>
      </c>
      <c r="H189" s="85" t="str">
        <f t="shared" si="16"/>
        <v/>
      </c>
      <c r="I189" s="85" t="str">
        <f t="shared" si="16"/>
        <v/>
      </c>
      <c r="J189" s="85" t="str">
        <f t="shared" si="16"/>
        <v/>
      </c>
      <c r="K189" s="85" t="str">
        <f t="shared" si="16"/>
        <v/>
      </c>
      <c r="L189" s="85" t="str">
        <f t="shared" si="16"/>
        <v/>
      </c>
      <c r="M189" s="85" t="str">
        <f t="shared" si="16"/>
        <v/>
      </c>
      <c r="N189" s="77" t="str">
        <f t="shared" si="16"/>
        <v/>
      </c>
      <c r="O189" s="77" t="str">
        <f t="shared" si="16"/>
        <v/>
      </c>
      <c r="P189" s="77" t="str">
        <f t="shared" si="16"/>
        <v/>
      </c>
      <c r="Q189" s="77" t="str">
        <f t="shared" si="16"/>
        <v/>
      </c>
      <c r="R189" s="77" t="str">
        <f t="shared" si="16"/>
        <v/>
      </c>
      <c r="S189" s="77" t="str">
        <f t="shared" si="16"/>
        <v/>
      </c>
      <c r="T189" s="77" t="str">
        <f t="shared" si="16"/>
        <v/>
      </c>
      <c r="U189" s="153" t="str">
        <f t="shared" si="16"/>
        <v/>
      </c>
      <c r="V189" s="77" t="str">
        <f t="shared" si="16"/>
        <v/>
      </c>
      <c r="W189" s="77" t="str">
        <f t="shared" si="16"/>
        <v/>
      </c>
      <c r="X189" s="77" t="str">
        <f t="shared" si="16"/>
        <v/>
      </c>
      <c r="Y189" s="77" t="str">
        <f t="shared" si="16"/>
        <v/>
      </c>
      <c r="Z189" s="77" t="str">
        <f t="shared" si="16"/>
        <v/>
      </c>
      <c r="AA189" s="77" t="str">
        <f t="shared" si="16"/>
        <v/>
      </c>
      <c r="AB189" s="77" t="str">
        <f t="shared" si="16"/>
        <v/>
      </c>
      <c r="AC189" s="77" t="str">
        <f t="shared" si="16"/>
        <v/>
      </c>
      <c r="AD189" s="77" t="str">
        <f t="shared" si="16"/>
        <v/>
      </c>
      <c r="AE189" s="77" t="str">
        <f t="shared" si="16"/>
        <v/>
      </c>
      <c r="AF189" s="77" t="str">
        <f t="shared" si="16"/>
        <v/>
      </c>
      <c r="AG189" s="85" t="str">
        <f t="shared" si="15"/>
        <v/>
      </c>
      <c r="AH189" s="77" t="str">
        <f t="shared" si="15"/>
        <v/>
      </c>
      <c r="AI189" s="77" t="str">
        <f t="shared" si="15"/>
        <v/>
      </c>
      <c r="AJ189" s="77" t="str">
        <f t="shared" si="15"/>
        <v/>
      </c>
      <c r="AK189" s="77" t="str">
        <f t="shared" si="15"/>
        <v/>
      </c>
      <c r="AL189" s="77" t="str">
        <f t="shared" si="15"/>
        <v/>
      </c>
      <c r="AM189" s="77" t="str">
        <f t="shared" si="15"/>
        <v/>
      </c>
      <c r="AN189" s="513" t="str">
        <f t="shared" si="15"/>
        <v/>
      </c>
      <c r="AO189" s="513" t="str">
        <f t="shared" si="15"/>
        <v/>
      </c>
      <c r="AP189" s="513" t="str">
        <f t="shared" si="15"/>
        <v/>
      </c>
      <c r="AQ189" s="513" t="str">
        <f t="shared" si="15"/>
        <v/>
      </c>
      <c r="AR189" s="513" t="str">
        <f t="shared" si="15"/>
        <v/>
      </c>
      <c r="AS189" s="513" t="str">
        <f t="shared" si="15"/>
        <v/>
      </c>
      <c r="AT189" s="513" t="str">
        <f t="shared" si="15"/>
        <v/>
      </c>
      <c r="AU189" s="513" t="str">
        <f t="shared" si="15"/>
        <v/>
      </c>
      <c r="BK189" s="76"/>
      <c r="BM189" s="165"/>
    </row>
    <row r="190" spans="1:147" hidden="1">
      <c r="A190" s="85" t="str">
        <f t="shared" si="16"/>
        <v/>
      </c>
      <c r="B190" s="85" t="str">
        <f t="shared" si="16"/>
        <v/>
      </c>
      <c r="C190" s="151" t="str">
        <f t="shared" si="16"/>
        <v/>
      </c>
      <c r="D190" s="85" t="str">
        <f t="shared" si="16"/>
        <v/>
      </c>
      <c r="E190" s="85" t="str">
        <f t="shared" si="16"/>
        <v/>
      </c>
      <c r="F190" s="85" t="str">
        <f t="shared" si="16"/>
        <v/>
      </c>
      <c r="G190" s="85" t="str">
        <f t="shared" si="16"/>
        <v/>
      </c>
      <c r="H190" s="85" t="str">
        <f t="shared" si="16"/>
        <v/>
      </c>
      <c r="I190" s="85" t="str">
        <f t="shared" si="16"/>
        <v/>
      </c>
      <c r="J190" s="85" t="str">
        <f t="shared" si="16"/>
        <v/>
      </c>
      <c r="K190" s="85" t="str">
        <f t="shared" si="16"/>
        <v/>
      </c>
      <c r="L190" s="85" t="str">
        <f t="shared" si="16"/>
        <v/>
      </c>
      <c r="M190" s="85" t="str">
        <f t="shared" si="16"/>
        <v/>
      </c>
      <c r="N190" s="77" t="str">
        <f t="shared" si="16"/>
        <v/>
      </c>
      <c r="O190" s="77" t="str">
        <f t="shared" si="16"/>
        <v/>
      </c>
      <c r="P190" s="77" t="str">
        <f t="shared" si="16"/>
        <v/>
      </c>
      <c r="Q190" s="77" t="str">
        <f t="shared" si="16"/>
        <v/>
      </c>
      <c r="R190" s="77" t="str">
        <f t="shared" si="16"/>
        <v/>
      </c>
      <c r="S190" s="77" t="str">
        <f t="shared" si="16"/>
        <v/>
      </c>
      <c r="T190" s="77" t="str">
        <f t="shared" si="16"/>
        <v/>
      </c>
      <c r="U190" s="153" t="str">
        <f t="shared" si="16"/>
        <v/>
      </c>
      <c r="V190" s="77" t="str">
        <f t="shared" si="16"/>
        <v/>
      </c>
      <c r="W190" s="77" t="str">
        <f t="shared" si="16"/>
        <v/>
      </c>
      <c r="X190" s="77" t="str">
        <f t="shared" si="16"/>
        <v/>
      </c>
      <c r="Y190" s="77" t="str">
        <f t="shared" si="16"/>
        <v/>
      </c>
      <c r="Z190" s="77" t="str">
        <f t="shared" si="16"/>
        <v/>
      </c>
      <c r="AA190" s="77" t="str">
        <f t="shared" si="16"/>
        <v/>
      </c>
      <c r="AB190" s="77" t="str">
        <f t="shared" si="16"/>
        <v/>
      </c>
      <c r="AC190" s="77" t="str">
        <f t="shared" si="16"/>
        <v/>
      </c>
      <c r="AD190" s="77" t="str">
        <f t="shared" si="16"/>
        <v/>
      </c>
      <c r="AE190" s="77" t="str">
        <f t="shared" si="16"/>
        <v/>
      </c>
      <c r="AF190" s="77" t="str">
        <f t="shared" si="16"/>
        <v/>
      </c>
      <c r="AG190" s="85" t="str">
        <f t="shared" si="15"/>
        <v/>
      </c>
      <c r="AH190" s="77" t="str">
        <f t="shared" si="15"/>
        <v/>
      </c>
      <c r="AI190" s="77" t="str">
        <f t="shared" si="15"/>
        <v/>
      </c>
      <c r="AJ190" s="77" t="str">
        <f t="shared" si="15"/>
        <v/>
      </c>
      <c r="AK190" s="77" t="str">
        <f t="shared" si="15"/>
        <v/>
      </c>
      <c r="AL190" s="77" t="str">
        <f t="shared" si="15"/>
        <v/>
      </c>
      <c r="AM190" s="77" t="str">
        <f t="shared" si="15"/>
        <v/>
      </c>
      <c r="AN190" s="513" t="str">
        <f t="shared" si="15"/>
        <v/>
      </c>
      <c r="AO190" s="513" t="str">
        <f t="shared" si="15"/>
        <v/>
      </c>
      <c r="AP190" s="513" t="str">
        <f t="shared" si="15"/>
        <v/>
      </c>
      <c r="AQ190" s="513" t="str">
        <f t="shared" si="15"/>
        <v/>
      </c>
      <c r="AR190" s="513" t="str">
        <f t="shared" si="15"/>
        <v/>
      </c>
      <c r="AS190" s="513" t="str">
        <f t="shared" si="15"/>
        <v/>
      </c>
      <c r="AT190" s="513" t="str">
        <f t="shared" si="15"/>
        <v/>
      </c>
      <c r="AU190" s="513" t="str">
        <f t="shared" si="15"/>
        <v/>
      </c>
      <c r="BK190" s="76"/>
      <c r="BM190" s="165"/>
    </row>
    <row r="191" spans="1:147" hidden="1">
      <c r="A191" s="85" t="str">
        <f t="shared" si="16"/>
        <v/>
      </c>
      <c r="B191" s="85" t="str">
        <f t="shared" si="16"/>
        <v/>
      </c>
      <c r="C191" s="151" t="str">
        <f t="shared" si="16"/>
        <v/>
      </c>
      <c r="D191" s="85" t="str">
        <f t="shared" si="16"/>
        <v/>
      </c>
      <c r="E191" s="85" t="str">
        <f t="shared" si="16"/>
        <v/>
      </c>
      <c r="F191" s="85" t="str">
        <f t="shared" si="16"/>
        <v/>
      </c>
      <c r="G191" s="85" t="str">
        <f t="shared" si="16"/>
        <v/>
      </c>
      <c r="H191" s="85" t="str">
        <f t="shared" si="16"/>
        <v/>
      </c>
      <c r="I191" s="85" t="str">
        <f t="shared" si="16"/>
        <v/>
      </c>
      <c r="J191" s="85" t="str">
        <f t="shared" si="16"/>
        <v/>
      </c>
      <c r="K191" s="85" t="str">
        <f t="shared" si="16"/>
        <v/>
      </c>
      <c r="L191" s="85" t="str">
        <f t="shared" si="16"/>
        <v/>
      </c>
      <c r="M191" s="85" t="str">
        <f t="shared" si="16"/>
        <v/>
      </c>
      <c r="N191" s="77" t="str">
        <f t="shared" si="16"/>
        <v/>
      </c>
      <c r="O191" s="77" t="str">
        <f t="shared" si="16"/>
        <v/>
      </c>
      <c r="P191" s="77" t="str">
        <f t="shared" si="16"/>
        <v/>
      </c>
      <c r="Q191" s="77" t="str">
        <f t="shared" si="16"/>
        <v/>
      </c>
      <c r="R191" s="77" t="str">
        <f t="shared" si="16"/>
        <v/>
      </c>
      <c r="S191" s="77" t="str">
        <f t="shared" si="16"/>
        <v/>
      </c>
      <c r="T191" s="77" t="str">
        <f t="shared" si="16"/>
        <v/>
      </c>
      <c r="U191" s="153" t="str">
        <f t="shared" si="16"/>
        <v/>
      </c>
      <c r="V191" s="77" t="str">
        <f t="shared" si="16"/>
        <v/>
      </c>
      <c r="W191" s="77" t="str">
        <f t="shared" si="16"/>
        <v/>
      </c>
      <c r="X191" s="77" t="str">
        <f t="shared" si="16"/>
        <v/>
      </c>
      <c r="Y191" s="77" t="str">
        <f t="shared" si="16"/>
        <v/>
      </c>
      <c r="Z191" s="77" t="str">
        <f t="shared" si="16"/>
        <v/>
      </c>
      <c r="AA191" s="77" t="str">
        <f t="shared" si="16"/>
        <v/>
      </c>
      <c r="AB191" s="77" t="str">
        <f t="shared" si="16"/>
        <v/>
      </c>
      <c r="AC191" s="77" t="str">
        <f t="shared" si="16"/>
        <v/>
      </c>
      <c r="AD191" s="77" t="str">
        <f t="shared" si="16"/>
        <v/>
      </c>
      <c r="AE191" s="77" t="str">
        <f t="shared" si="16"/>
        <v/>
      </c>
      <c r="AF191" s="77" t="str">
        <f t="shared" si="16"/>
        <v/>
      </c>
      <c r="AG191" s="85" t="str">
        <f t="shared" si="15"/>
        <v/>
      </c>
      <c r="AH191" s="77" t="str">
        <f t="shared" si="15"/>
        <v/>
      </c>
      <c r="AI191" s="77" t="str">
        <f t="shared" si="15"/>
        <v/>
      </c>
      <c r="AJ191" s="77" t="str">
        <f t="shared" si="15"/>
        <v/>
      </c>
      <c r="AK191" s="77" t="str">
        <f t="shared" si="15"/>
        <v/>
      </c>
      <c r="AL191" s="77" t="str">
        <f t="shared" si="15"/>
        <v/>
      </c>
      <c r="AM191" s="77" t="str">
        <f t="shared" si="15"/>
        <v/>
      </c>
      <c r="AN191" s="513" t="str">
        <f t="shared" si="15"/>
        <v/>
      </c>
      <c r="AO191" s="513" t="str">
        <f t="shared" si="15"/>
        <v/>
      </c>
      <c r="AP191" s="513" t="str">
        <f t="shared" si="15"/>
        <v/>
      </c>
      <c r="AQ191" s="513" t="str">
        <f t="shared" si="15"/>
        <v/>
      </c>
      <c r="AR191" s="513" t="str">
        <f t="shared" si="15"/>
        <v/>
      </c>
      <c r="AS191" s="513" t="str">
        <f t="shared" si="15"/>
        <v/>
      </c>
      <c r="AT191" s="513" t="str">
        <f t="shared" si="15"/>
        <v/>
      </c>
      <c r="AU191" s="513" t="str">
        <f t="shared" si="15"/>
        <v/>
      </c>
      <c r="BK191" s="76"/>
      <c r="BM191" s="165"/>
    </row>
    <row r="192" spans="1:147" hidden="1">
      <c r="A192" s="85" t="str">
        <f t="shared" si="16"/>
        <v/>
      </c>
      <c r="B192" s="85" t="str">
        <f t="shared" si="16"/>
        <v/>
      </c>
      <c r="C192" s="151" t="str">
        <f t="shared" si="16"/>
        <v/>
      </c>
      <c r="D192" s="85" t="str">
        <f t="shared" si="16"/>
        <v/>
      </c>
      <c r="E192" s="85" t="str">
        <f t="shared" si="16"/>
        <v/>
      </c>
      <c r="F192" s="85" t="str">
        <f t="shared" si="16"/>
        <v/>
      </c>
      <c r="G192" s="85" t="str">
        <f t="shared" si="16"/>
        <v/>
      </c>
      <c r="H192" s="85" t="str">
        <f t="shared" si="16"/>
        <v/>
      </c>
      <c r="I192" s="85" t="str">
        <f t="shared" si="16"/>
        <v/>
      </c>
      <c r="J192" s="85" t="str">
        <f t="shared" si="16"/>
        <v/>
      </c>
      <c r="K192" s="85" t="str">
        <f t="shared" si="16"/>
        <v/>
      </c>
      <c r="L192" s="85" t="str">
        <f t="shared" si="16"/>
        <v/>
      </c>
      <c r="M192" s="85" t="str">
        <f t="shared" si="16"/>
        <v/>
      </c>
      <c r="N192" s="77" t="str">
        <f t="shared" si="16"/>
        <v/>
      </c>
      <c r="O192" s="77" t="str">
        <f t="shared" si="16"/>
        <v/>
      </c>
      <c r="P192" s="77" t="str">
        <f t="shared" si="16"/>
        <v/>
      </c>
      <c r="Q192" s="77" t="str">
        <f t="shared" si="16"/>
        <v/>
      </c>
      <c r="R192" s="77" t="str">
        <f t="shared" si="16"/>
        <v/>
      </c>
      <c r="S192" s="77" t="str">
        <f t="shared" si="16"/>
        <v/>
      </c>
      <c r="T192" s="77" t="str">
        <f t="shared" si="16"/>
        <v/>
      </c>
      <c r="U192" s="153" t="str">
        <f t="shared" si="16"/>
        <v/>
      </c>
      <c r="V192" s="77" t="str">
        <f t="shared" si="16"/>
        <v/>
      </c>
      <c r="W192" s="77" t="str">
        <f t="shared" si="16"/>
        <v/>
      </c>
      <c r="X192" s="77" t="str">
        <f t="shared" si="16"/>
        <v/>
      </c>
      <c r="Y192" s="77" t="str">
        <f t="shared" si="16"/>
        <v/>
      </c>
      <c r="Z192" s="77" t="str">
        <f t="shared" si="16"/>
        <v/>
      </c>
      <c r="AA192" s="77" t="str">
        <f t="shared" si="16"/>
        <v/>
      </c>
      <c r="AB192" s="77" t="str">
        <f t="shared" si="16"/>
        <v/>
      </c>
      <c r="AC192" s="77" t="str">
        <f t="shared" si="16"/>
        <v/>
      </c>
      <c r="AD192" s="77" t="str">
        <f t="shared" si="16"/>
        <v/>
      </c>
      <c r="AE192" s="77" t="str">
        <f t="shared" si="16"/>
        <v/>
      </c>
      <c r="AF192" s="77" t="str">
        <f t="shared" ref="AF192" si="17">IF(AF161="","","，")</f>
        <v/>
      </c>
      <c r="AG192" s="85" t="str">
        <f t="shared" si="15"/>
        <v/>
      </c>
      <c r="AH192" s="77" t="str">
        <f t="shared" si="15"/>
        <v/>
      </c>
      <c r="AI192" s="77" t="str">
        <f t="shared" si="15"/>
        <v/>
      </c>
      <c r="AJ192" s="77" t="str">
        <f t="shared" si="15"/>
        <v/>
      </c>
      <c r="AK192" s="77" t="str">
        <f t="shared" si="15"/>
        <v/>
      </c>
      <c r="AL192" s="77" t="str">
        <f t="shared" si="15"/>
        <v/>
      </c>
      <c r="AM192" s="77" t="str">
        <f t="shared" si="15"/>
        <v/>
      </c>
      <c r="AN192" s="513" t="str">
        <f t="shared" si="15"/>
        <v/>
      </c>
      <c r="AO192" s="513" t="str">
        <f t="shared" si="15"/>
        <v/>
      </c>
      <c r="AP192" s="513" t="str">
        <f t="shared" si="15"/>
        <v/>
      </c>
      <c r="AQ192" s="513" t="str">
        <f t="shared" si="15"/>
        <v/>
      </c>
      <c r="AR192" s="513" t="str">
        <f t="shared" si="15"/>
        <v/>
      </c>
      <c r="AS192" s="513" t="str">
        <f t="shared" si="15"/>
        <v/>
      </c>
      <c r="AT192" s="513" t="str">
        <f t="shared" si="15"/>
        <v/>
      </c>
      <c r="AU192" s="513" t="str">
        <f t="shared" si="15"/>
        <v/>
      </c>
      <c r="BK192" s="76"/>
      <c r="BM192" s="165"/>
    </row>
    <row r="193" spans="1:147" hidden="1">
      <c r="A193" s="166" t="str">
        <f>$CI$3&amp;"_"&amp;見本!$CZ$3</f>
        <v>[簡易法]　絶縁油_0.15mg/kg</v>
      </c>
      <c r="B193" s="166" t="str">
        <f>$CI$4&amp;"_"&amp;見本!$CZ$4</f>
        <v>[低濃度ＰＣＢ第５版]紙くず等(含有)_0.15mg/kg</v>
      </c>
      <c r="C193" s="166" t="str">
        <f>$CI$4&amp;"_"&amp;見本!$DA$4</f>
        <v>[低濃度ＰＣＢ第５版]紙くず等(含有)_50mg/kg</v>
      </c>
      <c r="D193" s="166" t="str">
        <f>$CI$5&amp;"_"&amp;見本!$CZ$5</f>
        <v>[低濃度ＰＣＢ第５版]廃活性炭(含有)_お問い合わせください</v>
      </c>
      <c r="E193" s="166" t="str">
        <f>$CI$6&amp;"_"&amp;見本!$CZ$6</f>
        <v>[低濃度ＰＣＢ第５版]汚泥(含有)_0.15mg/kg</v>
      </c>
      <c r="F193" s="166" t="str">
        <f>$CI$6&amp;"_"&amp;見本!$DA$6</f>
        <v>[低濃度ＰＣＢ第５版]汚泥(含有)_50mg/kg</v>
      </c>
      <c r="G193" s="166" t="str">
        <f>$CI$7&amp;"_"&amp;見本!$CZ$7</f>
        <v>[低濃度ＰＣＢ第５版]廃プラスチック類(表面拭き取り)_目的(2)をご選択ください</v>
      </c>
      <c r="H193" s="166" t="str">
        <f>$CI$7&amp;"_"&amp;見本!$DA$7</f>
        <v>[低濃度ＰＣＢ第５版]廃プラスチック類(表面拭き取り)_0.01mg/100c㎡</v>
      </c>
      <c r="I193" s="166" t="str">
        <f>$CI$8&amp;"_"&amp;見本!$CZ$8</f>
        <v>[低濃度ＰＣＢ法５版]金属くず(表面拭き取り)_目的(2)をご選択ください</v>
      </c>
      <c r="J193" s="166" t="str">
        <f>$CI$8&amp;"_"&amp;見本!$DA$8</f>
        <v>[低濃度ＰＣＢ法５版]金属くず(表面拭き取り)_0.01mg/100c㎡</v>
      </c>
      <c r="K193" s="166" t="str">
        <f>$CI$9&amp;"_"&amp;見本!$CZ$9</f>
        <v>[低濃度ＰＣＢ第５版]金属くず(表面抽出)_目的(2)をご選択ください</v>
      </c>
      <c r="L193" s="166" t="str">
        <f>$CI$9&amp;"_"&amp;見本!$DA$9</f>
        <v>[低濃度ＰＣＢ第５版]金属くず(表面抽出)_50mg/kg</v>
      </c>
      <c r="M193" s="166" t="str">
        <f>$CI$10&amp;"_"&amp;見本!$CZ$10</f>
        <v>[低濃度ＰＣＢ第５版]コンクリートくず_目的(2)をご選択ください</v>
      </c>
      <c r="N193" s="166" t="str">
        <f>$CI$10&amp;"_"&amp;見本!$DA$10</f>
        <v>[低濃度ＰＣＢ第５版]コンクリートくず_50mg/kg</v>
      </c>
      <c r="O193" s="166" t="str">
        <f>$CI$11&amp;"_"&amp;見本!$CZ$11&amp;見本!$CY$11</f>
        <v>[低濃度ＰＣＢ第５版]塗膜くず(含有)_0.15mg/kg 方法指定なし(※1)</v>
      </c>
      <c r="P193" s="166" t="str">
        <f>$CI$11&amp;"_"&amp;見本!$CZ$11&amp;見本!$CY$12</f>
        <v>[低濃度ＰＣＢ第５版]塗膜くず(含有)_0.15mg/kg HRMS法(※2)</v>
      </c>
      <c r="Q193" s="166" t="str">
        <f>$CI$11&amp;"_"&amp;見本!$CZ$11&amp;見本!$CY$13</f>
        <v>[低濃度ＰＣＢ第５版]塗膜くず(含有)_0.15mg/kg HRMS法 (DMSO処理)(※3)</v>
      </c>
      <c r="R193" s="166" t="str">
        <f>$CI$11&amp;"_"&amp;見本!$DA$11&amp;見本!$CY$11</f>
        <v>[低濃度ＰＣＢ第５版]塗膜くず(含有)_50mg/kg方法指定なし(※1)</v>
      </c>
      <c r="S193" s="166" t="str">
        <f>$CI$11&amp;"_"&amp;見本!$DA$11&amp;見本!$CY$12</f>
        <v>[低濃度ＰＣＢ第５版]塗膜くず(含有)_50mg/kgHRMS法(※2)</v>
      </c>
      <c r="T193" s="166" t="str">
        <f>$CI$11&amp;"_"&amp;見本!$DA$11&amp;見本!$CY$13</f>
        <v>[低濃度ＰＣＢ第５版]塗膜くず(含有)_50mg/kgHRMS法 (DMSO処理)(※3)</v>
      </c>
      <c r="U193" s="166" t="str">
        <f>$CI$12&amp;"_"&amp;見本!$CZ$14</f>
        <v>[低濃度ＰＣＢ第５版]廃感圧紙(含有)_0.15mg/kg</v>
      </c>
      <c r="V193" s="166" t="str">
        <f>$CI$12&amp;"_"&amp;見本!$DA$14</f>
        <v>[低濃度ＰＣＢ第５版]廃感圧紙(含有)_50mg/kg</v>
      </c>
      <c r="W193" s="166" t="str">
        <f>$CI$13&amp;"_"&amp;見本!$CZ$15</f>
        <v>[低濃度ＰＣＢ第５版]廃シーリング材(含有)_0.15mg/kg</v>
      </c>
      <c r="X193" s="166" t="str">
        <f>$CI$13&amp;"_"&amp;見本!$DA$15</f>
        <v>[低濃度ＰＣＢ第５版]廃シーリング材(含有)_50mg/kg</v>
      </c>
      <c r="Y193" s="166" t="str">
        <f>$CI$14&amp;"_"&amp;見本!$CZ$16</f>
        <v>[厚生省告示192号別表第3]第1(洗浄液)_0.05mg/kg</v>
      </c>
      <c r="Z193" s="166" t="str">
        <f>$CI$14&amp;"_"&amp;見本!$DA$16</f>
        <v>[厚生省告示192号別表第3]第1(洗浄液)_目的(1)をご選択ください</v>
      </c>
      <c r="AA193" s="166" t="str">
        <f>$CI$15&amp;"_"&amp;見本!$CZ$17</f>
        <v>[厚生省告示192号別表第3]第2(拭き取り)_0.01μg/100c㎡</v>
      </c>
      <c r="AB193" s="166" t="str">
        <f>$CI$15&amp;"_"&amp;見本!$DA$17</f>
        <v>[厚生省告示192号別表第3]第2(拭き取り)_目的(1)をご選択ください</v>
      </c>
      <c r="AC193" s="166" t="str">
        <f>$CI$16&amp;"_"&amp;見本!$CZ$18</f>
        <v>[厚生省告示192号別表第3]第3(部材採取)_0.01㎎/kg</v>
      </c>
      <c r="AD193" s="166" t="str">
        <f>$CI$16&amp;"_"&amp;見本!$DA$18</f>
        <v>[厚生省告示192号別表第3]第3(部材採取)_目的(1)をご選択ください</v>
      </c>
      <c r="AE193" s="166" t="str">
        <f>$CI$16&amp;"_"&amp;見本!$CZ$20</f>
        <v>[厚生省告示192号別表第3]第3(部材採取)_---</v>
      </c>
      <c r="AF193" s="166" t="str">
        <f>$CI$16&amp;"_"&amp;見本!$DA$20</f>
        <v>[厚生省告示192号別表第3]第3(部材採取)_----</v>
      </c>
      <c r="AG193" s="166" t="str">
        <f>$CI$17&amp;"_"&amp;$CZ$19</f>
        <v>[JIS K 5674］塗膜くず　鉛・クロム（PCB分析不要）_Pb600/Cr300mg/kg</v>
      </c>
      <c r="AH193" s="166" t="str">
        <f>"["&amp;J65&amp;"]"&amp;$CP$11</f>
        <v>[鉛・クロム]JIS K 5674</v>
      </c>
      <c r="AI193" s="166" t="str">
        <f>"["&amp;J65&amp;"]"&amp;$CQ$11</f>
        <v>[鉛・クロム]底質調査方法</v>
      </c>
      <c r="AJ193" s="166" t="str">
        <f>"["&amp;J65&amp;"]"&amp;$CR$11</f>
        <v>[鉛・クロム]分析不要</v>
      </c>
      <c r="AK193" s="166" t="str">
        <f>"["&amp;K65&amp;"]"&amp;$CP$12</f>
        <v>[コールタール]BaPからの換算法</v>
      </c>
      <c r="AL193" s="166" t="str">
        <f>"["&amp;K65&amp;"]"&amp;$CQ$12</f>
        <v>[コールタール]作業環境測定ガイドブック法</v>
      </c>
      <c r="AM193" s="166" t="str">
        <f>"["&amp;K65&amp;"]"&amp;$CR$12</f>
        <v>[コールタール]分析不要</v>
      </c>
      <c r="AN193" s="166" t="str">
        <f>$CP$13</f>
        <v>[13号]PCB・鉛・六価クロム</v>
      </c>
      <c r="AO193" s="166" t="str">
        <f>$CQ$13</f>
        <v>[13号]7項目(※4)＋油分＋含水率</v>
      </c>
      <c r="AP193" s="166" t="str">
        <f>$CR$13</f>
        <v>[13号]その他組み合わせ(備考欄に記載ください）</v>
      </c>
      <c r="AQ193" s="166" t="str">
        <f>$CS$13</f>
        <v>[13号]分析不要</v>
      </c>
      <c r="AR193" s="166" t="str">
        <f>$CX$20&amp;"_"&amp;$CZ$20</f>
        <v>その他(備考欄に入力ください）_---</v>
      </c>
      <c r="AS193" s="166" t="str">
        <f>$AS$131</f>
        <v>拭き取り試験</v>
      </c>
      <c r="AT193" s="166" t="str">
        <f>$AT$131</f>
        <v>[報告書記載：その他]</v>
      </c>
      <c r="AU193" s="166" t="str">
        <f>$AU$131</f>
        <v>備考欄</v>
      </c>
      <c r="BK193" s="76"/>
      <c r="BM193" s="165"/>
    </row>
    <row r="194" spans="1:147" hidden="1">
      <c r="A194" s="85" t="str">
        <f>A132&amp;A163</f>
        <v>1，</v>
      </c>
      <c r="B194" s="85" t="str">
        <f t="shared" ref="B194:AR209" si="18">B132&amp;B163</f>
        <v/>
      </c>
      <c r="C194" s="151" t="str">
        <f t="shared" si="18"/>
        <v/>
      </c>
      <c r="D194" s="85" t="str">
        <f t="shared" si="18"/>
        <v/>
      </c>
      <c r="E194" s="85" t="str">
        <f t="shared" si="18"/>
        <v/>
      </c>
      <c r="F194" s="85" t="str">
        <f t="shared" si="18"/>
        <v/>
      </c>
      <c r="G194" s="85" t="str">
        <f t="shared" si="18"/>
        <v/>
      </c>
      <c r="H194" s="85" t="str">
        <f t="shared" si="18"/>
        <v/>
      </c>
      <c r="I194" s="85" t="str">
        <f t="shared" si="18"/>
        <v/>
      </c>
      <c r="J194" s="85" t="str">
        <f t="shared" si="18"/>
        <v/>
      </c>
      <c r="K194" s="85" t="str">
        <f t="shared" si="18"/>
        <v/>
      </c>
      <c r="L194" s="85" t="str">
        <f t="shared" si="18"/>
        <v/>
      </c>
      <c r="M194" s="85" t="str">
        <f t="shared" si="18"/>
        <v/>
      </c>
      <c r="N194" s="85" t="str">
        <f t="shared" si="18"/>
        <v/>
      </c>
      <c r="O194" s="85" t="str">
        <f t="shared" si="18"/>
        <v>2，</v>
      </c>
      <c r="P194" s="85" t="str">
        <f t="shared" si="18"/>
        <v/>
      </c>
      <c r="Q194" s="85" t="str">
        <f t="shared" si="18"/>
        <v/>
      </c>
      <c r="R194" s="85" t="str">
        <f t="shared" si="18"/>
        <v/>
      </c>
      <c r="S194" s="85" t="str">
        <f t="shared" si="18"/>
        <v/>
      </c>
      <c r="T194" s="85" t="str">
        <f t="shared" si="18"/>
        <v/>
      </c>
      <c r="U194" s="85" t="str">
        <f t="shared" si="18"/>
        <v/>
      </c>
      <c r="V194" s="85" t="str">
        <f t="shared" si="18"/>
        <v/>
      </c>
      <c r="W194" s="85" t="str">
        <f t="shared" si="18"/>
        <v/>
      </c>
      <c r="X194" s="85" t="str">
        <f t="shared" si="18"/>
        <v/>
      </c>
      <c r="Y194" s="85" t="str">
        <f t="shared" si="18"/>
        <v/>
      </c>
      <c r="Z194" s="85" t="str">
        <f t="shared" si="18"/>
        <v/>
      </c>
      <c r="AA194" s="85" t="str">
        <f t="shared" si="18"/>
        <v/>
      </c>
      <c r="AB194" s="85" t="str">
        <f t="shared" si="18"/>
        <v/>
      </c>
      <c r="AC194" s="85" t="str">
        <f t="shared" si="18"/>
        <v/>
      </c>
      <c r="AD194" s="85" t="str">
        <f t="shared" si="18"/>
        <v/>
      </c>
      <c r="AE194" s="85" t="str">
        <f t="shared" si="18"/>
        <v/>
      </c>
      <c r="AF194" s="85" t="str">
        <f t="shared" si="18"/>
        <v/>
      </c>
      <c r="AG194" s="85" t="str">
        <f t="shared" si="18"/>
        <v/>
      </c>
      <c r="AH194" s="85" t="str">
        <f t="shared" si="18"/>
        <v>2，</v>
      </c>
      <c r="AI194" s="85" t="str">
        <f t="shared" si="18"/>
        <v/>
      </c>
      <c r="AJ194" s="85" t="str">
        <f t="shared" si="18"/>
        <v/>
      </c>
      <c r="AK194" s="85" t="str">
        <f t="shared" si="18"/>
        <v/>
      </c>
      <c r="AL194" s="85" t="str">
        <f t="shared" si="18"/>
        <v/>
      </c>
      <c r="AM194" s="85" t="str">
        <f t="shared" si="18"/>
        <v>2，</v>
      </c>
      <c r="AN194" s="514" t="str">
        <f t="shared" si="18"/>
        <v/>
      </c>
      <c r="AO194" s="514" t="str">
        <f t="shared" si="18"/>
        <v/>
      </c>
      <c r="AP194" s="514" t="str">
        <f t="shared" si="18"/>
        <v>2，</v>
      </c>
      <c r="AQ194" s="514" t="str">
        <f t="shared" si="18"/>
        <v/>
      </c>
      <c r="AR194" s="514" t="str">
        <f t="shared" si="18"/>
        <v/>
      </c>
      <c r="AS194" s="514" t="str">
        <f t="shared" ref="AS194:AU209" si="19">AS132&amp;AS163&amp;G99</f>
        <v/>
      </c>
      <c r="AT194" s="514" t="str">
        <f t="shared" si="19"/>
        <v/>
      </c>
      <c r="AU194" s="514" t="str">
        <f t="shared" si="19"/>
        <v/>
      </c>
      <c r="BK194" s="76"/>
      <c r="BM194" s="165"/>
      <c r="CZ194" s="75"/>
      <c r="DA194" s="75"/>
      <c r="DB194" s="75"/>
      <c r="DC194" s="75"/>
      <c r="DD194" s="75"/>
      <c r="DE194" s="75"/>
      <c r="DF194" s="75"/>
    </row>
    <row r="195" spans="1:147" hidden="1">
      <c r="A195" s="85" t="str">
        <f t="shared" ref="A195:AF202" si="20">A133&amp;A164</f>
        <v/>
      </c>
      <c r="B195" s="85" t="str">
        <f t="shared" si="20"/>
        <v/>
      </c>
      <c r="C195" s="151" t="str">
        <f t="shared" si="20"/>
        <v/>
      </c>
      <c r="D195" s="85" t="str">
        <f t="shared" si="20"/>
        <v/>
      </c>
      <c r="E195" s="85" t="str">
        <f t="shared" si="20"/>
        <v/>
      </c>
      <c r="F195" s="85" t="str">
        <f t="shared" si="20"/>
        <v/>
      </c>
      <c r="G195" s="85" t="str">
        <f t="shared" si="20"/>
        <v/>
      </c>
      <c r="H195" s="85" t="str">
        <f t="shared" si="20"/>
        <v/>
      </c>
      <c r="I195" s="85" t="str">
        <f t="shared" si="20"/>
        <v/>
      </c>
      <c r="J195" s="85" t="str">
        <f t="shared" si="20"/>
        <v/>
      </c>
      <c r="K195" s="85" t="str">
        <f t="shared" si="20"/>
        <v/>
      </c>
      <c r="L195" s="85" t="str">
        <f t="shared" si="20"/>
        <v/>
      </c>
      <c r="M195" s="85" t="str">
        <f t="shared" si="20"/>
        <v/>
      </c>
      <c r="N195" s="85" t="str">
        <f t="shared" si="20"/>
        <v/>
      </c>
      <c r="O195" s="85" t="str">
        <f t="shared" si="20"/>
        <v/>
      </c>
      <c r="P195" s="85" t="str">
        <f t="shared" si="20"/>
        <v/>
      </c>
      <c r="Q195" s="85" t="str">
        <f t="shared" si="20"/>
        <v/>
      </c>
      <c r="R195" s="85" t="str">
        <f t="shared" si="20"/>
        <v/>
      </c>
      <c r="S195" s="85" t="str">
        <f t="shared" si="20"/>
        <v/>
      </c>
      <c r="T195" s="85" t="str">
        <f t="shared" si="20"/>
        <v/>
      </c>
      <c r="U195" s="85" t="str">
        <f t="shared" si="20"/>
        <v/>
      </c>
      <c r="V195" s="85" t="str">
        <f t="shared" si="20"/>
        <v/>
      </c>
      <c r="W195" s="85" t="str">
        <f t="shared" si="20"/>
        <v/>
      </c>
      <c r="X195" s="85" t="str">
        <f t="shared" si="20"/>
        <v/>
      </c>
      <c r="Y195" s="85" t="str">
        <f t="shared" si="20"/>
        <v/>
      </c>
      <c r="Z195" s="85" t="str">
        <f t="shared" si="20"/>
        <v/>
      </c>
      <c r="AA195" s="85" t="str">
        <f t="shared" si="20"/>
        <v/>
      </c>
      <c r="AB195" s="85" t="str">
        <f t="shared" si="20"/>
        <v/>
      </c>
      <c r="AC195" s="85" t="str">
        <f t="shared" si="20"/>
        <v/>
      </c>
      <c r="AD195" s="85" t="str">
        <f t="shared" si="20"/>
        <v/>
      </c>
      <c r="AE195" s="85" t="str">
        <f t="shared" si="20"/>
        <v/>
      </c>
      <c r="AF195" s="85" t="str">
        <f t="shared" si="20"/>
        <v/>
      </c>
      <c r="AG195" s="85" t="str">
        <f t="shared" si="18"/>
        <v/>
      </c>
      <c r="AH195" s="85" t="str">
        <f t="shared" si="18"/>
        <v/>
      </c>
      <c r="AI195" s="85" t="str">
        <f t="shared" si="18"/>
        <v/>
      </c>
      <c r="AJ195" s="85" t="str">
        <f t="shared" si="18"/>
        <v/>
      </c>
      <c r="AK195" s="85" t="str">
        <f t="shared" si="18"/>
        <v/>
      </c>
      <c r="AL195" s="85" t="str">
        <f t="shared" si="18"/>
        <v/>
      </c>
      <c r="AM195" s="85" t="str">
        <f t="shared" si="18"/>
        <v/>
      </c>
      <c r="AN195" s="514" t="str">
        <f t="shared" si="18"/>
        <v/>
      </c>
      <c r="AO195" s="514" t="str">
        <f t="shared" si="18"/>
        <v/>
      </c>
      <c r="AP195" s="514" t="str">
        <f t="shared" si="18"/>
        <v/>
      </c>
      <c r="AQ195" s="514" t="str">
        <f t="shared" si="18"/>
        <v/>
      </c>
      <c r="AR195" s="514" t="str">
        <f t="shared" si="18"/>
        <v/>
      </c>
      <c r="AS195" s="514" t="str">
        <f t="shared" si="19"/>
        <v/>
      </c>
      <c r="AT195" s="514" t="str">
        <f t="shared" si="19"/>
        <v>　2，管理番号：12345</v>
      </c>
      <c r="AU195" s="514" t="str">
        <f t="shared" si="19"/>
        <v>2，環告13号　Hg</v>
      </c>
      <c r="BK195" s="76"/>
      <c r="BM195" s="165"/>
    </row>
    <row r="196" spans="1:147" hidden="1">
      <c r="A196" s="85" t="str">
        <f t="shared" si="20"/>
        <v/>
      </c>
      <c r="B196" s="85" t="str">
        <f t="shared" si="20"/>
        <v/>
      </c>
      <c r="C196" s="151" t="str">
        <f t="shared" si="20"/>
        <v/>
      </c>
      <c r="D196" s="85" t="str">
        <f t="shared" si="20"/>
        <v/>
      </c>
      <c r="E196" s="85" t="str">
        <f t="shared" si="20"/>
        <v/>
      </c>
      <c r="F196" s="85" t="str">
        <f t="shared" si="20"/>
        <v/>
      </c>
      <c r="G196" s="85" t="str">
        <f t="shared" si="20"/>
        <v/>
      </c>
      <c r="H196" s="85" t="str">
        <f t="shared" si="20"/>
        <v/>
      </c>
      <c r="I196" s="85" t="str">
        <f t="shared" si="20"/>
        <v/>
      </c>
      <c r="J196" s="85" t="str">
        <f t="shared" si="20"/>
        <v/>
      </c>
      <c r="K196" s="85" t="str">
        <f t="shared" si="20"/>
        <v/>
      </c>
      <c r="L196" s="85" t="str">
        <f t="shared" si="20"/>
        <v/>
      </c>
      <c r="M196" s="85" t="str">
        <f t="shared" si="20"/>
        <v/>
      </c>
      <c r="N196" s="85" t="str">
        <f t="shared" si="20"/>
        <v/>
      </c>
      <c r="O196" s="85" t="str">
        <f t="shared" si="20"/>
        <v/>
      </c>
      <c r="P196" s="85" t="str">
        <f t="shared" si="20"/>
        <v/>
      </c>
      <c r="Q196" s="85" t="str">
        <f t="shared" si="20"/>
        <v/>
      </c>
      <c r="R196" s="85" t="str">
        <f t="shared" si="20"/>
        <v/>
      </c>
      <c r="S196" s="85" t="str">
        <f t="shared" si="20"/>
        <v/>
      </c>
      <c r="T196" s="85" t="str">
        <f t="shared" si="20"/>
        <v/>
      </c>
      <c r="U196" s="85" t="str">
        <f t="shared" si="20"/>
        <v/>
      </c>
      <c r="V196" s="85" t="str">
        <f t="shared" si="20"/>
        <v/>
      </c>
      <c r="W196" s="85" t="str">
        <f t="shared" si="20"/>
        <v/>
      </c>
      <c r="X196" s="85" t="str">
        <f t="shared" si="20"/>
        <v/>
      </c>
      <c r="Y196" s="85" t="str">
        <f t="shared" si="20"/>
        <v/>
      </c>
      <c r="Z196" s="85" t="str">
        <f t="shared" si="20"/>
        <v/>
      </c>
      <c r="AA196" s="85" t="str">
        <f t="shared" si="20"/>
        <v/>
      </c>
      <c r="AB196" s="85" t="str">
        <f t="shared" si="20"/>
        <v/>
      </c>
      <c r="AC196" s="85" t="str">
        <f t="shared" si="20"/>
        <v/>
      </c>
      <c r="AD196" s="85" t="str">
        <f t="shared" si="20"/>
        <v/>
      </c>
      <c r="AE196" s="85" t="str">
        <f t="shared" si="20"/>
        <v/>
      </c>
      <c r="AF196" s="85" t="str">
        <f t="shared" si="20"/>
        <v/>
      </c>
      <c r="AG196" s="85" t="str">
        <f t="shared" si="18"/>
        <v/>
      </c>
      <c r="AH196" s="85" t="str">
        <f t="shared" si="18"/>
        <v/>
      </c>
      <c r="AI196" s="85" t="str">
        <f t="shared" si="18"/>
        <v/>
      </c>
      <c r="AJ196" s="85" t="str">
        <f t="shared" si="18"/>
        <v/>
      </c>
      <c r="AK196" s="85" t="str">
        <f t="shared" si="18"/>
        <v/>
      </c>
      <c r="AL196" s="85" t="str">
        <f t="shared" si="18"/>
        <v/>
      </c>
      <c r="AM196" s="85" t="str">
        <f t="shared" si="18"/>
        <v/>
      </c>
      <c r="AN196" s="514" t="str">
        <f t="shared" si="18"/>
        <v/>
      </c>
      <c r="AO196" s="514" t="str">
        <f t="shared" si="18"/>
        <v/>
      </c>
      <c r="AP196" s="514" t="str">
        <f t="shared" si="18"/>
        <v/>
      </c>
      <c r="AQ196" s="514" t="str">
        <f t="shared" si="18"/>
        <v/>
      </c>
      <c r="AR196" s="514" t="str">
        <f t="shared" si="18"/>
        <v/>
      </c>
      <c r="AS196" s="514" t="str">
        <f t="shared" si="19"/>
        <v/>
      </c>
      <c r="AT196" s="514" t="str">
        <f t="shared" si="19"/>
        <v/>
      </c>
      <c r="AU196" s="514" t="str">
        <f t="shared" si="19"/>
        <v/>
      </c>
      <c r="BK196" s="76"/>
      <c r="BM196" s="165"/>
      <c r="CY196" s="75"/>
    </row>
    <row r="197" spans="1:147" hidden="1">
      <c r="A197" s="85" t="str">
        <f t="shared" si="20"/>
        <v/>
      </c>
      <c r="B197" s="85" t="str">
        <f t="shared" si="20"/>
        <v/>
      </c>
      <c r="C197" s="151" t="str">
        <f t="shared" si="20"/>
        <v/>
      </c>
      <c r="D197" s="85" t="str">
        <f t="shared" si="20"/>
        <v/>
      </c>
      <c r="E197" s="85" t="str">
        <f t="shared" si="20"/>
        <v/>
      </c>
      <c r="F197" s="85" t="str">
        <f t="shared" si="20"/>
        <v/>
      </c>
      <c r="G197" s="85" t="str">
        <f t="shared" si="20"/>
        <v/>
      </c>
      <c r="H197" s="85" t="str">
        <f t="shared" si="20"/>
        <v/>
      </c>
      <c r="I197" s="85" t="str">
        <f t="shared" si="20"/>
        <v/>
      </c>
      <c r="J197" s="85" t="str">
        <f t="shared" si="20"/>
        <v/>
      </c>
      <c r="K197" s="85" t="str">
        <f t="shared" si="20"/>
        <v/>
      </c>
      <c r="L197" s="85" t="str">
        <f t="shared" si="20"/>
        <v/>
      </c>
      <c r="M197" s="85" t="str">
        <f t="shared" si="20"/>
        <v/>
      </c>
      <c r="N197" s="85" t="str">
        <f t="shared" si="20"/>
        <v/>
      </c>
      <c r="O197" s="85" t="str">
        <f t="shared" si="20"/>
        <v/>
      </c>
      <c r="P197" s="85" t="str">
        <f t="shared" si="20"/>
        <v/>
      </c>
      <c r="Q197" s="85" t="str">
        <f t="shared" si="20"/>
        <v/>
      </c>
      <c r="R197" s="85" t="str">
        <f t="shared" si="20"/>
        <v/>
      </c>
      <c r="S197" s="85" t="str">
        <f t="shared" si="20"/>
        <v/>
      </c>
      <c r="T197" s="85" t="str">
        <f t="shared" si="20"/>
        <v/>
      </c>
      <c r="U197" s="85" t="str">
        <f t="shared" si="20"/>
        <v/>
      </c>
      <c r="V197" s="85" t="str">
        <f t="shared" si="20"/>
        <v/>
      </c>
      <c r="W197" s="85" t="str">
        <f t="shared" si="20"/>
        <v/>
      </c>
      <c r="X197" s="85" t="str">
        <f t="shared" si="20"/>
        <v/>
      </c>
      <c r="Y197" s="85" t="str">
        <f t="shared" si="20"/>
        <v/>
      </c>
      <c r="Z197" s="85" t="str">
        <f t="shared" si="20"/>
        <v/>
      </c>
      <c r="AA197" s="85" t="str">
        <f t="shared" si="20"/>
        <v/>
      </c>
      <c r="AB197" s="85" t="str">
        <f t="shared" si="20"/>
        <v/>
      </c>
      <c r="AC197" s="85" t="str">
        <f t="shared" si="20"/>
        <v/>
      </c>
      <c r="AD197" s="85" t="str">
        <f t="shared" si="20"/>
        <v/>
      </c>
      <c r="AE197" s="85" t="str">
        <f t="shared" si="20"/>
        <v/>
      </c>
      <c r="AF197" s="85" t="str">
        <f t="shared" si="20"/>
        <v/>
      </c>
      <c r="AG197" s="85" t="str">
        <f t="shared" si="18"/>
        <v/>
      </c>
      <c r="AH197" s="85" t="str">
        <f t="shared" si="18"/>
        <v/>
      </c>
      <c r="AI197" s="85" t="str">
        <f t="shared" si="18"/>
        <v/>
      </c>
      <c r="AJ197" s="85" t="str">
        <f t="shared" si="18"/>
        <v/>
      </c>
      <c r="AK197" s="85" t="str">
        <f t="shared" si="18"/>
        <v/>
      </c>
      <c r="AL197" s="85" t="str">
        <f t="shared" si="18"/>
        <v/>
      </c>
      <c r="AM197" s="85" t="str">
        <f t="shared" si="18"/>
        <v/>
      </c>
      <c r="AN197" s="514" t="str">
        <f t="shared" si="18"/>
        <v/>
      </c>
      <c r="AO197" s="514" t="str">
        <f t="shared" si="18"/>
        <v/>
      </c>
      <c r="AP197" s="514" t="str">
        <f t="shared" si="18"/>
        <v/>
      </c>
      <c r="AQ197" s="514" t="str">
        <f t="shared" si="18"/>
        <v/>
      </c>
      <c r="AR197" s="514" t="str">
        <f t="shared" si="18"/>
        <v/>
      </c>
      <c r="AS197" s="514" t="str">
        <f t="shared" si="19"/>
        <v/>
      </c>
      <c r="AT197" s="514" t="str">
        <f t="shared" si="19"/>
        <v/>
      </c>
      <c r="AU197" s="514" t="str">
        <f t="shared" si="19"/>
        <v/>
      </c>
      <c r="BK197" s="76"/>
      <c r="BM197" s="165"/>
    </row>
    <row r="198" spans="1:147" hidden="1">
      <c r="A198" s="85" t="str">
        <f t="shared" si="20"/>
        <v/>
      </c>
      <c r="B198" s="85" t="str">
        <f t="shared" si="20"/>
        <v/>
      </c>
      <c r="C198" s="151" t="str">
        <f t="shared" si="20"/>
        <v/>
      </c>
      <c r="D198" s="85" t="str">
        <f t="shared" si="20"/>
        <v/>
      </c>
      <c r="E198" s="85" t="str">
        <f t="shared" si="20"/>
        <v/>
      </c>
      <c r="F198" s="85" t="str">
        <f t="shared" si="20"/>
        <v/>
      </c>
      <c r="G198" s="85" t="str">
        <f t="shared" si="20"/>
        <v/>
      </c>
      <c r="H198" s="85" t="str">
        <f t="shared" si="20"/>
        <v/>
      </c>
      <c r="I198" s="85" t="str">
        <f t="shared" si="20"/>
        <v/>
      </c>
      <c r="J198" s="85" t="str">
        <f t="shared" si="20"/>
        <v/>
      </c>
      <c r="K198" s="85" t="str">
        <f t="shared" si="20"/>
        <v/>
      </c>
      <c r="L198" s="85" t="str">
        <f t="shared" si="20"/>
        <v/>
      </c>
      <c r="M198" s="85" t="str">
        <f t="shared" si="20"/>
        <v/>
      </c>
      <c r="N198" s="85" t="str">
        <f t="shared" si="20"/>
        <v/>
      </c>
      <c r="O198" s="85" t="str">
        <f t="shared" si="20"/>
        <v/>
      </c>
      <c r="P198" s="85" t="str">
        <f t="shared" si="20"/>
        <v/>
      </c>
      <c r="Q198" s="85" t="str">
        <f t="shared" si="20"/>
        <v/>
      </c>
      <c r="R198" s="85" t="str">
        <f t="shared" si="20"/>
        <v/>
      </c>
      <c r="S198" s="85" t="str">
        <f t="shared" si="20"/>
        <v/>
      </c>
      <c r="T198" s="85" t="str">
        <f t="shared" si="20"/>
        <v/>
      </c>
      <c r="U198" s="85" t="str">
        <f t="shared" si="20"/>
        <v/>
      </c>
      <c r="V198" s="85" t="str">
        <f t="shared" si="20"/>
        <v/>
      </c>
      <c r="W198" s="85" t="str">
        <f t="shared" si="20"/>
        <v/>
      </c>
      <c r="X198" s="85" t="str">
        <f t="shared" si="20"/>
        <v/>
      </c>
      <c r="Y198" s="85" t="str">
        <f t="shared" si="20"/>
        <v/>
      </c>
      <c r="Z198" s="85" t="str">
        <f t="shared" si="20"/>
        <v/>
      </c>
      <c r="AA198" s="85" t="str">
        <f t="shared" si="20"/>
        <v/>
      </c>
      <c r="AB198" s="85" t="str">
        <f t="shared" si="20"/>
        <v/>
      </c>
      <c r="AC198" s="85" t="str">
        <f t="shared" si="20"/>
        <v/>
      </c>
      <c r="AD198" s="85" t="str">
        <f t="shared" si="20"/>
        <v/>
      </c>
      <c r="AE198" s="85" t="str">
        <f t="shared" si="20"/>
        <v/>
      </c>
      <c r="AF198" s="85" t="str">
        <f t="shared" si="20"/>
        <v/>
      </c>
      <c r="AG198" s="85" t="str">
        <f t="shared" si="18"/>
        <v/>
      </c>
      <c r="AH198" s="85" t="str">
        <f t="shared" si="18"/>
        <v/>
      </c>
      <c r="AI198" s="85" t="str">
        <f t="shared" si="18"/>
        <v/>
      </c>
      <c r="AJ198" s="85" t="str">
        <f t="shared" si="18"/>
        <v/>
      </c>
      <c r="AK198" s="85" t="str">
        <f t="shared" si="18"/>
        <v/>
      </c>
      <c r="AL198" s="85" t="str">
        <f t="shared" si="18"/>
        <v/>
      </c>
      <c r="AM198" s="85" t="str">
        <f t="shared" si="18"/>
        <v/>
      </c>
      <c r="AN198" s="514" t="str">
        <f t="shared" si="18"/>
        <v/>
      </c>
      <c r="AO198" s="514" t="str">
        <f t="shared" si="18"/>
        <v/>
      </c>
      <c r="AP198" s="514" t="str">
        <f t="shared" si="18"/>
        <v/>
      </c>
      <c r="AQ198" s="514" t="str">
        <f t="shared" si="18"/>
        <v/>
      </c>
      <c r="AR198" s="514" t="str">
        <f t="shared" si="18"/>
        <v/>
      </c>
      <c r="AS198" s="514" t="str">
        <f t="shared" si="19"/>
        <v/>
      </c>
      <c r="AT198" s="514" t="str">
        <f t="shared" si="19"/>
        <v/>
      </c>
      <c r="AU198" s="514" t="str">
        <f t="shared" si="19"/>
        <v/>
      </c>
      <c r="BK198" s="76"/>
      <c r="BM198" s="165"/>
    </row>
    <row r="199" spans="1:147" hidden="1">
      <c r="A199" s="85" t="str">
        <f t="shared" si="20"/>
        <v/>
      </c>
      <c r="B199" s="85" t="str">
        <f t="shared" si="20"/>
        <v/>
      </c>
      <c r="C199" s="151" t="str">
        <f t="shared" si="20"/>
        <v/>
      </c>
      <c r="D199" s="85" t="str">
        <f t="shared" si="20"/>
        <v/>
      </c>
      <c r="E199" s="85" t="str">
        <f t="shared" si="20"/>
        <v/>
      </c>
      <c r="F199" s="85" t="str">
        <f t="shared" si="20"/>
        <v/>
      </c>
      <c r="G199" s="85" t="str">
        <f t="shared" si="20"/>
        <v/>
      </c>
      <c r="H199" s="85" t="str">
        <f t="shared" si="20"/>
        <v/>
      </c>
      <c r="I199" s="85" t="str">
        <f t="shared" si="20"/>
        <v/>
      </c>
      <c r="J199" s="85" t="str">
        <f t="shared" si="20"/>
        <v/>
      </c>
      <c r="K199" s="85" t="str">
        <f t="shared" si="20"/>
        <v/>
      </c>
      <c r="L199" s="85" t="str">
        <f t="shared" si="20"/>
        <v/>
      </c>
      <c r="M199" s="85" t="str">
        <f t="shared" si="20"/>
        <v/>
      </c>
      <c r="N199" s="85" t="str">
        <f t="shared" si="20"/>
        <v/>
      </c>
      <c r="O199" s="85" t="str">
        <f t="shared" si="20"/>
        <v/>
      </c>
      <c r="P199" s="85" t="str">
        <f t="shared" si="20"/>
        <v/>
      </c>
      <c r="Q199" s="85" t="str">
        <f t="shared" si="20"/>
        <v/>
      </c>
      <c r="R199" s="85" t="str">
        <f t="shared" si="20"/>
        <v/>
      </c>
      <c r="S199" s="85" t="str">
        <f t="shared" si="20"/>
        <v/>
      </c>
      <c r="T199" s="85" t="str">
        <f t="shared" si="20"/>
        <v/>
      </c>
      <c r="U199" s="85" t="str">
        <f t="shared" si="20"/>
        <v/>
      </c>
      <c r="V199" s="85" t="str">
        <f t="shared" si="20"/>
        <v/>
      </c>
      <c r="W199" s="85" t="str">
        <f t="shared" si="20"/>
        <v/>
      </c>
      <c r="X199" s="85" t="str">
        <f t="shared" si="20"/>
        <v/>
      </c>
      <c r="Y199" s="85" t="str">
        <f t="shared" si="20"/>
        <v/>
      </c>
      <c r="Z199" s="85" t="str">
        <f t="shared" si="20"/>
        <v/>
      </c>
      <c r="AA199" s="85" t="str">
        <f t="shared" si="20"/>
        <v/>
      </c>
      <c r="AB199" s="85" t="str">
        <f t="shared" si="20"/>
        <v/>
      </c>
      <c r="AC199" s="85" t="str">
        <f t="shared" si="20"/>
        <v/>
      </c>
      <c r="AD199" s="85" t="str">
        <f t="shared" si="20"/>
        <v/>
      </c>
      <c r="AE199" s="85" t="str">
        <f t="shared" si="20"/>
        <v/>
      </c>
      <c r="AF199" s="85" t="str">
        <f t="shared" si="20"/>
        <v/>
      </c>
      <c r="AG199" s="85" t="str">
        <f t="shared" si="18"/>
        <v/>
      </c>
      <c r="AH199" s="85" t="str">
        <f t="shared" si="18"/>
        <v/>
      </c>
      <c r="AI199" s="85" t="str">
        <f t="shared" si="18"/>
        <v/>
      </c>
      <c r="AJ199" s="85" t="str">
        <f t="shared" si="18"/>
        <v/>
      </c>
      <c r="AK199" s="85" t="str">
        <f t="shared" si="18"/>
        <v/>
      </c>
      <c r="AL199" s="85" t="str">
        <f t="shared" si="18"/>
        <v/>
      </c>
      <c r="AM199" s="85" t="str">
        <f t="shared" si="18"/>
        <v/>
      </c>
      <c r="AN199" s="514" t="str">
        <f t="shared" si="18"/>
        <v/>
      </c>
      <c r="AO199" s="514" t="str">
        <f t="shared" si="18"/>
        <v/>
      </c>
      <c r="AP199" s="514" t="str">
        <f t="shared" si="18"/>
        <v/>
      </c>
      <c r="AQ199" s="514" t="str">
        <f t="shared" si="18"/>
        <v/>
      </c>
      <c r="AR199" s="514" t="str">
        <f t="shared" si="18"/>
        <v/>
      </c>
      <c r="AS199" s="514" t="str">
        <f t="shared" si="19"/>
        <v/>
      </c>
      <c r="AT199" s="514" t="str">
        <f t="shared" si="19"/>
        <v/>
      </c>
      <c r="AU199" s="514" t="str">
        <f t="shared" si="19"/>
        <v/>
      </c>
      <c r="BK199" s="76"/>
      <c r="BM199" s="165"/>
    </row>
    <row r="200" spans="1:147" hidden="1">
      <c r="A200" s="85" t="str">
        <f t="shared" si="20"/>
        <v/>
      </c>
      <c r="B200" s="85" t="str">
        <f t="shared" si="20"/>
        <v/>
      </c>
      <c r="C200" s="151" t="str">
        <f t="shared" si="20"/>
        <v/>
      </c>
      <c r="D200" s="85" t="str">
        <f t="shared" si="20"/>
        <v/>
      </c>
      <c r="E200" s="85" t="str">
        <f t="shared" si="20"/>
        <v/>
      </c>
      <c r="F200" s="85" t="str">
        <f t="shared" si="20"/>
        <v/>
      </c>
      <c r="G200" s="85" t="str">
        <f t="shared" si="20"/>
        <v/>
      </c>
      <c r="H200" s="85" t="str">
        <f t="shared" si="20"/>
        <v/>
      </c>
      <c r="I200" s="85" t="str">
        <f t="shared" si="20"/>
        <v/>
      </c>
      <c r="J200" s="85" t="str">
        <f t="shared" si="20"/>
        <v/>
      </c>
      <c r="K200" s="85" t="str">
        <f t="shared" si="20"/>
        <v/>
      </c>
      <c r="L200" s="85" t="str">
        <f t="shared" si="20"/>
        <v/>
      </c>
      <c r="M200" s="85" t="str">
        <f t="shared" si="20"/>
        <v/>
      </c>
      <c r="N200" s="85" t="str">
        <f t="shared" si="20"/>
        <v/>
      </c>
      <c r="O200" s="85" t="str">
        <f t="shared" si="20"/>
        <v/>
      </c>
      <c r="P200" s="85" t="str">
        <f t="shared" si="20"/>
        <v/>
      </c>
      <c r="Q200" s="85" t="str">
        <f t="shared" si="20"/>
        <v/>
      </c>
      <c r="R200" s="85" t="str">
        <f t="shared" si="20"/>
        <v/>
      </c>
      <c r="S200" s="85" t="str">
        <f t="shared" si="20"/>
        <v/>
      </c>
      <c r="T200" s="85" t="str">
        <f t="shared" si="20"/>
        <v/>
      </c>
      <c r="U200" s="85" t="str">
        <f t="shared" si="20"/>
        <v/>
      </c>
      <c r="V200" s="85" t="str">
        <f t="shared" si="20"/>
        <v/>
      </c>
      <c r="W200" s="85" t="str">
        <f t="shared" si="20"/>
        <v/>
      </c>
      <c r="X200" s="85" t="str">
        <f t="shared" si="20"/>
        <v/>
      </c>
      <c r="Y200" s="85" t="str">
        <f t="shared" si="20"/>
        <v/>
      </c>
      <c r="Z200" s="85" t="str">
        <f t="shared" si="20"/>
        <v/>
      </c>
      <c r="AA200" s="85" t="str">
        <f t="shared" si="20"/>
        <v/>
      </c>
      <c r="AB200" s="85" t="str">
        <f t="shared" si="20"/>
        <v/>
      </c>
      <c r="AC200" s="85" t="str">
        <f t="shared" si="20"/>
        <v/>
      </c>
      <c r="AD200" s="85" t="str">
        <f t="shared" si="20"/>
        <v/>
      </c>
      <c r="AE200" s="85" t="str">
        <f t="shared" si="20"/>
        <v/>
      </c>
      <c r="AF200" s="85" t="str">
        <f t="shared" si="20"/>
        <v/>
      </c>
      <c r="AG200" s="85" t="str">
        <f t="shared" si="18"/>
        <v/>
      </c>
      <c r="AH200" s="85" t="str">
        <f t="shared" si="18"/>
        <v/>
      </c>
      <c r="AI200" s="85" t="str">
        <f t="shared" si="18"/>
        <v/>
      </c>
      <c r="AJ200" s="85" t="str">
        <f t="shared" si="18"/>
        <v/>
      </c>
      <c r="AK200" s="85" t="str">
        <f t="shared" si="18"/>
        <v/>
      </c>
      <c r="AL200" s="85" t="str">
        <f t="shared" si="18"/>
        <v/>
      </c>
      <c r="AM200" s="85" t="str">
        <f t="shared" si="18"/>
        <v/>
      </c>
      <c r="AN200" s="514" t="str">
        <f t="shared" si="18"/>
        <v/>
      </c>
      <c r="AO200" s="514" t="str">
        <f t="shared" si="18"/>
        <v/>
      </c>
      <c r="AP200" s="514" t="str">
        <f t="shared" si="18"/>
        <v/>
      </c>
      <c r="AQ200" s="514" t="str">
        <f t="shared" si="18"/>
        <v/>
      </c>
      <c r="AR200" s="514" t="str">
        <f t="shared" si="18"/>
        <v/>
      </c>
      <c r="AS200" s="514" t="str">
        <f t="shared" si="19"/>
        <v/>
      </c>
      <c r="AT200" s="514" t="str">
        <f t="shared" si="19"/>
        <v/>
      </c>
      <c r="AU200" s="514" t="str">
        <f t="shared" si="19"/>
        <v/>
      </c>
      <c r="BK200" s="76"/>
      <c r="BM200" s="165"/>
    </row>
    <row r="201" spans="1:147" hidden="1">
      <c r="A201" s="85" t="str">
        <f t="shared" si="20"/>
        <v/>
      </c>
      <c r="B201" s="85" t="str">
        <f t="shared" si="20"/>
        <v/>
      </c>
      <c r="C201" s="151" t="str">
        <f t="shared" si="20"/>
        <v/>
      </c>
      <c r="D201" s="85" t="str">
        <f t="shared" si="20"/>
        <v/>
      </c>
      <c r="E201" s="85" t="str">
        <f t="shared" si="20"/>
        <v/>
      </c>
      <c r="F201" s="85" t="str">
        <f t="shared" si="20"/>
        <v/>
      </c>
      <c r="G201" s="85" t="str">
        <f t="shared" si="20"/>
        <v/>
      </c>
      <c r="H201" s="85" t="str">
        <f t="shared" si="20"/>
        <v/>
      </c>
      <c r="I201" s="85" t="str">
        <f t="shared" si="20"/>
        <v/>
      </c>
      <c r="J201" s="85" t="str">
        <f t="shared" si="20"/>
        <v/>
      </c>
      <c r="K201" s="85" t="str">
        <f t="shared" si="20"/>
        <v/>
      </c>
      <c r="L201" s="85" t="str">
        <f t="shared" si="20"/>
        <v/>
      </c>
      <c r="M201" s="85" t="str">
        <f t="shared" si="20"/>
        <v/>
      </c>
      <c r="N201" s="85" t="str">
        <f t="shared" si="20"/>
        <v/>
      </c>
      <c r="O201" s="85" t="str">
        <f t="shared" si="20"/>
        <v/>
      </c>
      <c r="P201" s="85" t="str">
        <f t="shared" si="20"/>
        <v/>
      </c>
      <c r="Q201" s="85" t="str">
        <f t="shared" si="20"/>
        <v/>
      </c>
      <c r="R201" s="85" t="str">
        <f t="shared" si="20"/>
        <v/>
      </c>
      <c r="S201" s="85" t="str">
        <f t="shared" si="20"/>
        <v/>
      </c>
      <c r="T201" s="85" t="str">
        <f t="shared" si="20"/>
        <v/>
      </c>
      <c r="U201" s="85" t="str">
        <f t="shared" si="20"/>
        <v/>
      </c>
      <c r="V201" s="85" t="str">
        <f t="shared" si="20"/>
        <v/>
      </c>
      <c r="W201" s="85" t="str">
        <f t="shared" si="20"/>
        <v/>
      </c>
      <c r="X201" s="85" t="str">
        <f t="shared" si="20"/>
        <v/>
      </c>
      <c r="Y201" s="85" t="str">
        <f t="shared" si="20"/>
        <v/>
      </c>
      <c r="Z201" s="85" t="str">
        <f t="shared" si="20"/>
        <v/>
      </c>
      <c r="AA201" s="85" t="str">
        <f t="shared" si="20"/>
        <v/>
      </c>
      <c r="AB201" s="85" t="str">
        <f t="shared" si="20"/>
        <v/>
      </c>
      <c r="AC201" s="85" t="str">
        <f t="shared" si="20"/>
        <v/>
      </c>
      <c r="AD201" s="85" t="str">
        <f t="shared" si="20"/>
        <v/>
      </c>
      <c r="AE201" s="85" t="str">
        <f t="shared" si="20"/>
        <v/>
      </c>
      <c r="AF201" s="85" t="str">
        <f t="shared" si="20"/>
        <v/>
      </c>
      <c r="AG201" s="85" t="str">
        <f t="shared" si="18"/>
        <v/>
      </c>
      <c r="AH201" s="85" t="str">
        <f t="shared" si="18"/>
        <v/>
      </c>
      <c r="AI201" s="85" t="str">
        <f t="shared" si="18"/>
        <v/>
      </c>
      <c r="AJ201" s="85" t="str">
        <f t="shared" si="18"/>
        <v/>
      </c>
      <c r="AK201" s="85" t="str">
        <f t="shared" si="18"/>
        <v/>
      </c>
      <c r="AL201" s="85" t="str">
        <f t="shared" si="18"/>
        <v/>
      </c>
      <c r="AM201" s="85" t="str">
        <f t="shared" si="18"/>
        <v/>
      </c>
      <c r="AN201" s="514" t="str">
        <f t="shared" si="18"/>
        <v/>
      </c>
      <c r="AO201" s="514" t="str">
        <f t="shared" si="18"/>
        <v/>
      </c>
      <c r="AP201" s="514" t="str">
        <f t="shared" si="18"/>
        <v/>
      </c>
      <c r="AQ201" s="514" t="str">
        <f t="shared" si="18"/>
        <v/>
      </c>
      <c r="AR201" s="514" t="str">
        <f t="shared" si="18"/>
        <v/>
      </c>
      <c r="AS201" s="514" t="str">
        <f t="shared" si="19"/>
        <v/>
      </c>
      <c r="AT201" s="514" t="str">
        <f t="shared" si="19"/>
        <v/>
      </c>
      <c r="AU201" s="514" t="str">
        <f t="shared" si="19"/>
        <v/>
      </c>
      <c r="BK201" s="76"/>
      <c r="BM201" s="165"/>
    </row>
    <row r="202" spans="1:147" hidden="1">
      <c r="A202" s="85" t="str">
        <f t="shared" si="20"/>
        <v/>
      </c>
      <c r="B202" s="85" t="str">
        <f t="shared" si="20"/>
        <v/>
      </c>
      <c r="C202" s="151" t="str">
        <f t="shared" si="20"/>
        <v/>
      </c>
      <c r="D202" s="85" t="str">
        <f t="shared" si="20"/>
        <v/>
      </c>
      <c r="E202" s="85" t="str">
        <f t="shared" si="20"/>
        <v/>
      </c>
      <c r="F202" s="85" t="str">
        <f t="shared" si="20"/>
        <v/>
      </c>
      <c r="G202" s="85" t="str">
        <f t="shared" si="20"/>
        <v/>
      </c>
      <c r="H202" s="85" t="str">
        <f t="shared" si="20"/>
        <v/>
      </c>
      <c r="I202" s="85" t="str">
        <f t="shared" si="20"/>
        <v/>
      </c>
      <c r="J202" s="85" t="str">
        <f t="shared" si="20"/>
        <v/>
      </c>
      <c r="K202" s="85" t="str">
        <f t="shared" si="20"/>
        <v/>
      </c>
      <c r="L202" s="85" t="str">
        <f t="shared" si="20"/>
        <v/>
      </c>
      <c r="M202" s="85" t="str">
        <f t="shared" si="20"/>
        <v/>
      </c>
      <c r="N202" s="85" t="str">
        <f t="shared" si="20"/>
        <v/>
      </c>
      <c r="O202" s="85" t="str">
        <f t="shared" si="20"/>
        <v/>
      </c>
      <c r="P202" s="85" t="str">
        <f t="shared" si="20"/>
        <v/>
      </c>
      <c r="Q202" s="85" t="str">
        <f t="shared" si="20"/>
        <v/>
      </c>
      <c r="R202" s="85" t="str">
        <f t="shared" si="20"/>
        <v/>
      </c>
      <c r="S202" s="85" t="str">
        <f t="shared" si="20"/>
        <v/>
      </c>
      <c r="T202" s="85" t="str">
        <f t="shared" si="20"/>
        <v/>
      </c>
      <c r="U202" s="85" t="str">
        <f t="shared" si="20"/>
        <v/>
      </c>
      <c r="V202" s="85" t="str">
        <f t="shared" si="20"/>
        <v/>
      </c>
      <c r="W202" s="85" t="str">
        <f t="shared" si="20"/>
        <v/>
      </c>
      <c r="X202" s="85" t="str">
        <f t="shared" si="20"/>
        <v/>
      </c>
      <c r="Y202" s="85" t="str">
        <f t="shared" si="20"/>
        <v/>
      </c>
      <c r="Z202" s="85" t="str">
        <f t="shared" si="20"/>
        <v/>
      </c>
      <c r="AA202" s="85" t="str">
        <f t="shared" si="20"/>
        <v/>
      </c>
      <c r="AB202" s="85" t="str">
        <f t="shared" si="20"/>
        <v/>
      </c>
      <c r="AC202" s="85" t="str">
        <f t="shared" si="20"/>
        <v/>
      </c>
      <c r="AD202" s="85" t="str">
        <f t="shared" si="20"/>
        <v/>
      </c>
      <c r="AE202" s="85" t="str">
        <f t="shared" si="20"/>
        <v/>
      </c>
      <c r="AF202" s="85" t="str">
        <f t="shared" ref="AF202" si="21">AF140&amp;AF171</f>
        <v/>
      </c>
      <c r="AG202" s="85" t="str">
        <f t="shared" si="18"/>
        <v/>
      </c>
      <c r="AH202" s="85" t="str">
        <f t="shared" si="18"/>
        <v/>
      </c>
      <c r="AI202" s="85" t="str">
        <f t="shared" si="18"/>
        <v/>
      </c>
      <c r="AJ202" s="85" t="str">
        <f t="shared" si="18"/>
        <v/>
      </c>
      <c r="AK202" s="85" t="str">
        <f t="shared" si="18"/>
        <v/>
      </c>
      <c r="AL202" s="85" t="str">
        <f t="shared" si="18"/>
        <v/>
      </c>
      <c r="AM202" s="85" t="str">
        <f t="shared" si="18"/>
        <v/>
      </c>
      <c r="AN202" s="514" t="str">
        <f t="shared" si="18"/>
        <v/>
      </c>
      <c r="AO202" s="514" t="str">
        <f t="shared" si="18"/>
        <v/>
      </c>
      <c r="AP202" s="514" t="str">
        <f t="shared" si="18"/>
        <v/>
      </c>
      <c r="AQ202" s="514" t="str">
        <f t="shared" si="18"/>
        <v/>
      </c>
      <c r="AR202" s="514" t="str">
        <f t="shared" si="18"/>
        <v/>
      </c>
      <c r="AS202" s="514" t="str">
        <f t="shared" si="19"/>
        <v/>
      </c>
      <c r="AT202" s="514" t="str">
        <f t="shared" si="19"/>
        <v/>
      </c>
      <c r="AU202" s="514" t="str">
        <f t="shared" si="19"/>
        <v/>
      </c>
      <c r="BK202" s="76"/>
      <c r="BM202" s="165"/>
    </row>
    <row r="203" spans="1:147" hidden="1">
      <c r="A203" s="85" t="str">
        <f t="shared" ref="A203:AF210" si="22">A141&amp;A172</f>
        <v/>
      </c>
      <c r="B203" s="85" t="str">
        <f t="shared" si="22"/>
        <v/>
      </c>
      <c r="C203" s="151" t="str">
        <f t="shared" si="22"/>
        <v/>
      </c>
      <c r="D203" s="85" t="str">
        <f t="shared" si="22"/>
        <v/>
      </c>
      <c r="E203" s="85" t="str">
        <f t="shared" si="22"/>
        <v/>
      </c>
      <c r="F203" s="85" t="str">
        <f t="shared" si="22"/>
        <v/>
      </c>
      <c r="G203" s="85" t="str">
        <f t="shared" si="22"/>
        <v/>
      </c>
      <c r="H203" s="85" t="str">
        <f t="shared" si="22"/>
        <v/>
      </c>
      <c r="I203" s="85" t="str">
        <f t="shared" si="22"/>
        <v/>
      </c>
      <c r="J203" s="85" t="str">
        <f t="shared" si="22"/>
        <v/>
      </c>
      <c r="K203" s="85" t="str">
        <f t="shared" si="22"/>
        <v/>
      </c>
      <c r="L203" s="85" t="str">
        <f t="shared" si="22"/>
        <v/>
      </c>
      <c r="M203" s="85" t="str">
        <f t="shared" si="22"/>
        <v/>
      </c>
      <c r="N203" s="85" t="str">
        <f t="shared" si="22"/>
        <v/>
      </c>
      <c r="O203" s="85" t="str">
        <f t="shared" si="22"/>
        <v/>
      </c>
      <c r="P203" s="85" t="str">
        <f t="shared" si="22"/>
        <v/>
      </c>
      <c r="Q203" s="85" t="str">
        <f t="shared" si="22"/>
        <v/>
      </c>
      <c r="R203" s="85" t="str">
        <f t="shared" si="22"/>
        <v/>
      </c>
      <c r="S203" s="85" t="str">
        <f t="shared" si="22"/>
        <v/>
      </c>
      <c r="T203" s="85" t="str">
        <f t="shared" si="22"/>
        <v/>
      </c>
      <c r="U203" s="85" t="str">
        <f t="shared" si="22"/>
        <v/>
      </c>
      <c r="V203" s="85" t="str">
        <f t="shared" si="22"/>
        <v/>
      </c>
      <c r="W203" s="85" t="str">
        <f t="shared" si="22"/>
        <v/>
      </c>
      <c r="X203" s="85" t="str">
        <f t="shared" si="22"/>
        <v/>
      </c>
      <c r="Y203" s="85" t="str">
        <f t="shared" si="22"/>
        <v/>
      </c>
      <c r="Z203" s="85" t="str">
        <f t="shared" si="22"/>
        <v/>
      </c>
      <c r="AA203" s="85" t="str">
        <f t="shared" si="22"/>
        <v/>
      </c>
      <c r="AB203" s="85" t="str">
        <f t="shared" si="22"/>
        <v/>
      </c>
      <c r="AC203" s="85" t="str">
        <f t="shared" si="22"/>
        <v/>
      </c>
      <c r="AD203" s="85" t="str">
        <f t="shared" si="22"/>
        <v/>
      </c>
      <c r="AE203" s="85" t="str">
        <f t="shared" si="22"/>
        <v/>
      </c>
      <c r="AF203" s="85" t="str">
        <f t="shared" si="22"/>
        <v/>
      </c>
      <c r="AG203" s="85" t="str">
        <f t="shared" si="18"/>
        <v/>
      </c>
      <c r="AH203" s="85" t="str">
        <f t="shared" si="18"/>
        <v/>
      </c>
      <c r="AI203" s="85" t="str">
        <f t="shared" si="18"/>
        <v/>
      </c>
      <c r="AJ203" s="85" t="str">
        <f t="shared" si="18"/>
        <v/>
      </c>
      <c r="AK203" s="85" t="str">
        <f t="shared" si="18"/>
        <v/>
      </c>
      <c r="AL203" s="85" t="str">
        <f t="shared" si="18"/>
        <v/>
      </c>
      <c r="AM203" s="85" t="str">
        <f t="shared" si="18"/>
        <v/>
      </c>
      <c r="AN203" s="514" t="str">
        <f t="shared" si="18"/>
        <v/>
      </c>
      <c r="AO203" s="514" t="str">
        <f t="shared" si="18"/>
        <v/>
      </c>
      <c r="AP203" s="514" t="str">
        <f t="shared" si="18"/>
        <v/>
      </c>
      <c r="AQ203" s="514" t="str">
        <f t="shared" si="18"/>
        <v/>
      </c>
      <c r="AR203" s="514" t="str">
        <f t="shared" si="18"/>
        <v/>
      </c>
      <c r="AS203" s="514" t="str">
        <f t="shared" si="19"/>
        <v/>
      </c>
      <c r="AT203" s="514" t="str">
        <f t="shared" si="19"/>
        <v/>
      </c>
      <c r="AU203" s="514" t="str">
        <f t="shared" si="19"/>
        <v/>
      </c>
      <c r="BK203" s="76"/>
      <c r="BM203" s="165"/>
    </row>
    <row r="204" spans="1:147" hidden="1">
      <c r="A204" s="85" t="str">
        <f t="shared" si="22"/>
        <v/>
      </c>
      <c r="B204" s="85" t="str">
        <f t="shared" si="22"/>
        <v/>
      </c>
      <c r="C204" s="151" t="str">
        <f t="shared" si="22"/>
        <v/>
      </c>
      <c r="D204" s="85" t="str">
        <f t="shared" si="22"/>
        <v/>
      </c>
      <c r="E204" s="85" t="str">
        <f t="shared" si="22"/>
        <v/>
      </c>
      <c r="F204" s="85" t="str">
        <f t="shared" si="22"/>
        <v/>
      </c>
      <c r="G204" s="85" t="str">
        <f t="shared" si="22"/>
        <v/>
      </c>
      <c r="H204" s="85" t="str">
        <f t="shared" si="22"/>
        <v/>
      </c>
      <c r="I204" s="85" t="str">
        <f t="shared" si="22"/>
        <v/>
      </c>
      <c r="J204" s="85" t="str">
        <f t="shared" si="22"/>
        <v/>
      </c>
      <c r="K204" s="85" t="str">
        <f t="shared" si="22"/>
        <v/>
      </c>
      <c r="L204" s="85" t="str">
        <f t="shared" si="22"/>
        <v/>
      </c>
      <c r="M204" s="85" t="str">
        <f t="shared" si="22"/>
        <v/>
      </c>
      <c r="N204" s="85" t="str">
        <f t="shared" si="22"/>
        <v/>
      </c>
      <c r="O204" s="85" t="str">
        <f t="shared" si="22"/>
        <v/>
      </c>
      <c r="P204" s="85" t="str">
        <f t="shared" si="22"/>
        <v/>
      </c>
      <c r="Q204" s="85" t="str">
        <f t="shared" si="22"/>
        <v/>
      </c>
      <c r="R204" s="85" t="str">
        <f t="shared" si="22"/>
        <v/>
      </c>
      <c r="S204" s="85" t="str">
        <f t="shared" si="22"/>
        <v/>
      </c>
      <c r="T204" s="85" t="str">
        <f t="shared" si="22"/>
        <v/>
      </c>
      <c r="U204" s="85" t="str">
        <f t="shared" si="22"/>
        <v/>
      </c>
      <c r="V204" s="85" t="str">
        <f t="shared" si="22"/>
        <v/>
      </c>
      <c r="W204" s="85" t="str">
        <f t="shared" si="22"/>
        <v/>
      </c>
      <c r="X204" s="85" t="str">
        <f t="shared" si="22"/>
        <v/>
      </c>
      <c r="Y204" s="85" t="str">
        <f t="shared" si="22"/>
        <v/>
      </c>
      <c r="Z204" s="85" t="str">
        <f t="shared" si="22"/>
        <v/>
      </c>
      <c r="AA204" s="85" t="str">
        <f t="shared" si="22"/>
        <v/>
      </c>
      <c r="AB204" s="85" t="str">
        <f t="shared" si="22"/>
        <v/>
      </c>
      <c r="AC204" s="85" t="str">
        <f t="shared" si="22"/>
        <v/>
      </c>
      <c r="AD204" s="85" t="str">
        <f t="shared" si="22"/>
        <v/>
      </c>
      <c r="AE204" s="85" t="str">
        <f t="shared" si="22"/>
        <v/>
      </c>
      <c r="AF204" s="85" t="str">
        <f t="shared" si="22"/>
        <v/>
      </c>
      <c r="AG204" s="85" t="str">
        <f t="shared" si="18"/>
        <v/>
      </c>
      <c r="AH204" s="85" t="str">
        <f t="shared" si="18"/>
        <v/>
      </c>
      <c r="AI204" s="85" t="str">
        <f t="shared" si="18"/>
        <v/>
      </c>
      <c r="AJ204" s="85" t="str">
        <f t="shared" si="18"/>
        <v/>
      </c>
      <c r="AK204" s="85" t="str">
        <f t="shared" si="18"/>
        <v/>
      </c>
      <c r="AL204" s="85" t="str">
        <f t="shared" si="18"/>
        <v/>
      </c>
      <c r="AM204" s="85" t="str">
        <f t="shared" si="18"/>
        <v/>
      </c>
      <c r="AN204" s="514" t="str">
        <f t="shared" si="18"/>
        <v/>
      </c>
      <c r="AO204" s="514" t="str">
        <f t="shared" si="18"/>
        <v/>
      </c>
      <c r="AP204" s="514" t="str">
        <f t="shared" si="18"/>
        <v/>
      </c>
      <c r="AQ204" s="514" t="str">
        <f t="shared" si="18"/>
        <v/>
      </c>
      <c r="AR204" s="514" t="str">
        <f t="shared" si="18"/>
        <v/>
      </c>
      <c r="AS204" s="514" t="str">
        <f t="shared" si="19"/>
        <v/>
      </c>
      <c r="AT204" s="514" t="str">
        <f t="shared" si="19"/>
        <v/>
      </c>
      <c r="AU204" s="514" t="str">
        <f t="shared" si="19"/>
        <v/>
      </c>
      <c r="BK204" s="76"/>
      <c r="BM204" s="165"/>
    </row>
    <row r="205" spans="1:147" hidden="1">
      <c r="A205" s="85" t="str">
        <f t="shared" si="22"/>
        <v/>
      </c>
      <c r="B205" s="85" t="str">
        <f t="shared" si="22"/>
        <v/>
      </c>
      <c r="C205" s="151" t="str">
        <f t="shared" si="22"/>
        <v/>
      </c>
      <c r="D205" s="85" t="str">
        <f t="shared" si="22"/>
        <v/>
      </c>
      <c r="E205" s="85" t="str">
        <f t="shared" si="22"/>
        <v/>
      </c>
      <c r="F205" s="85" t="str">
        <f t="shared" si="22"/>
        <v/>
      </c>
      <c r="G205" s="85" t="str">
        <f t="shared" si="22"/>
        <v/>
      </c>
      <c r="H205" s="85" t="str">
        <f t="shared" si="22"/>
        <v/>
      </c>
      <c r="I205" s="85" t="str">
        <f t="shared" si="22"/>
        <v/>
      </c>
      <c r="J205" s="85" t="str">
        <f t="shared" si="22"/>
        <v/>
      </c>
      <c r="K205" s="85" t="str">
        <f t="shared" si="22"/>
        <v/>
      </c>
      <c r="L205" s="85" t="str">
        <f t="shared" si="22"/>
        <v/>
      </c>
      <c r="M205" s="85" t="str">
        <f t="shared" si="22"/>
        <v/>
      </c>
      <c r="N205" s="85" t="str">
        <f t="shared" si="22"/>
        <v/>
      </c>
      <c r="O205" s="85" t="str">
        <f t="shared" si="22"/>
        <v/>
      </c>
      <c r="P205" s="85" t="str">
        <f t="shared" si="22"/>
        <v/>
      </c>
      <c r="Q205" s="85" t="str">
        <f t="shared" si="22"/>
        <v/>
      </c>
      <c r="R205" s="85" t="str">
        <f t="shared" si="22"/>
        <v/>
      </c>
      <c r="S205" s="85" t="str">
        <f t="shared" si="22"/>
        <v/>
      </c>
      <c r="T205" s="85" t="str">
        <f t="shared" si="22"/>
        <v/>
      </c>
      <c r="U205" s="85" t="str">
        <f t="shared" si="22"/>
        <v/>
      </c>
      <c r="V205" s="85" t="str">
        <f t="shared" si="22"/>
        <v/>
      </c>
      <c r="W205" s="85" t="str">
        <f t="shared" si="22"/>
        <v/>
      </c>
      <c r="X205" s="85" t="str">
        <f t="shared" si="22"/>
        <v/>
      </c>
      <c r="Y205" s="85" t="str">
        <f t="shared" si="22"/>
        <v/>
      </c>
      <c r="Z205" s="85" t="str">
        <f t="shared" si="22"/>
        <v/>
      </c>
      <c r="AA205" s="85" t="str">
        <f t="shared" si="22"/>
        <v/>
      </c>
      <c r="AB205" s="85" t="str">
        <f t="shared" si="22"/>
        <v/>
      </c>
      <c r="AC205" s="85" t="str">
        <f t="shared" si="22"/>
        <v/>
      </c>
      <c r="AD205" s="85" t="str">
        <f t="shared" si="22"/>
        <v/>
      </c>
      <c r="AE205" s="85" t="str">
        <f t="shared" si="22"/>
        <v/>
      </c>
      <c r="AF205" s="85" t="str">
        <f t="shared" si="22"/>
        <v/>
      </c>
      <c r="AG205" s="85" t="str">
        <f t="shared" si="18"/>
        <v/>
      </c>
      <c r="AH205" s="85" t="str">
        <f t="shared" si="18"/>
        <v/>
      </c>
      <c r="AI205" s="85" t="str">
        <f t="shared" si="18"/>
        <v/>
      </c>
      <c r="AJ205" s="85" t="str">
        <f t="shared" si="18"/>
        <v/>
      </c>
      <c r="AK205" s="85" t="str">
        <f t="shared" si="18"/>
        <v/>
      </c>
      <c r="AL205" s="85" t="str">
        <f t="shared" si="18"/>
        <v/>
      </c>
      <c r="AM205" s="85" t="str">
        <f t="shared" si="18"/>
        <v/>
      </c>
      <c r="AN205" s="514" t="str">
        <f t="shared" si="18"/>
        <v/>
      </c>
      <c r="AO205" s="514" t="str">
        <f t="shared" si="18"/>
        <v/>
      </c>
      <c r="AP205" s="514" t="str">
        <f t="shared" si="18"/>
        <v/>
      </c>
      <c r="AQ205" s="514" t="str">
        <f t="shared" si="18"/>
        <v/>
      </c>
      <c r="AR205" s="514" t="str">
        <f t="shared" si="18"/>
        <v/>
      </c>
      <c r="AS205" s="514" t="str">
        <f t="shared" si="19"/>
        <v/>
      </c>
      <c r="AT205" s="514" t="str">
        <f t="shared" si="19"/>
        <v/>
      </c>
      <c r="AU205" s="514" t="str">
        <f t="shared" si="19"/>
        <v/>
      </c>
      <c r="BK205" s="76"/>
      <c r="BM205" s="165"/>
    </row>
    <row r="206" spans="1:147" hidden="1">
      <c r="A206" s="85" t="str">
        <f t="shared" si="22"/>
        <v/>
      </c>
      <c r="B206" s="85" t="str">
        <f t="shared" si="22"/>
        <v/>
      </c>
      <c r="C206" s="151" t="str">
        <f t="shared" si="22"/>
        <v/>
      </c>
      <c r="D206" s="85" t="str">
        <f t="shared" si="22"/>
        <v/>
      </c>
      <c r="E206" s="85" t="str">
        <f t="shared" si="22"/>
        <v/>
      </c>
      <c r="F206" s="85" t="str">
        <f t="shared" si="22"/>
        <v/>
      </c>
      <c r="G206" s="85" t="str">
        <f t="shared" si="22"/>
        <v/>
      </c>
      <c r="H206" s="85" t="str">
        <f t="shared" si="22"/>
        <v/>
      </c>
      <c r="I206" s="85" t="str">
        <f t="shared" si="22"/>
        <v/>
      </c>
      <c r="J206" s="85" t="str">
        <f t="shared" si="22"/>
        <v/>
      </c>
      <c r="K206" s="85" t="str">
        <f t="shared" si="22"/>
        <v/>
      </c>
      <c r="L206" s="85" t="str">
        <f t="shared" si="22"/>
        <v/>
      </c>
      <c r="M206" s="85" t="str">
        <f t="shared" si="22"/>
        <v/>
      </c>
      <c r="N206" s="85" t="str">
        <f t="shared" si="22"/>
        <v/>
      </c>
      <c r="O206" s="85" t="str">
        <f t="shared" si="22"/>
        <v/>
      </c>
      <c r="P206" s="85" t="str">
        <f t="shared" si="22"/>
        <v/>
      </c>
      <c r="Q206" s="85" t="str">
        <f t="shared" si="22"/>
        <v/>
      </c>
      <c r="R206" s="85" t="str">
        <f t="shared" si="22"/>
        <v/>
      </c>
      <c r="S206" s="85" t="str">
        <f t="shared" si="22"/>
        <v/>
      </c>
      <c r="T206" s="85" t="str">
        <f t="shared" si="22"/>
        <v/>
      </c>
      <c r="U206" s="85" t="str">
        <f t="shared" si="22"/>
        <v/>
      </c>
      <c r="V206" s="85" t="str">
        <f t="shared" si="22"/>
        <v/>
      </c>
      <c r="W206" s="85" t="str">
        <f t="shared" si="22"/>
        <v/>
      </c>
      <c r="X206" s="85" t="str">
        <f t="shared" si="22"/>
        <v/>
      </c>
      <c r="Y206" s="85" t="str">
        <f t="shared" si="22"/>
        <v/>
      </c>
      <c r="Z206" s="85" t="str">
        <f t="shared" si="22"/>
        <v/>
      </c>
      <c r="AA206" s="85" t="str">
        <f t="shared" si="22"/>
        <v/>
      </c>
      <c r="AB206" s="85" t="str">
        <f t="shared" si="22"/>
        <v/>
      </c>
      <c r="AC206" s="85" t="str">
        <f t="shared" si="22"/>
        <v/>
      </c>
      <c r="AD206" s="85" t="str">
        <f t="shared" si="22"/>
        <v/>
      </c>
      <c r="AE206" s="85" t="str">
        <f t="shared" si="22"/>
        <v/>
      </c>
      <c r="AF206" s="85" t="str">
        <f t="shared" si="22"/>
        <v/>
      </c>
      <c r="AG206" s="85" t="str">
        <f t="shared" si="18"/>
        <v/>
      </c>
      <c r="AH206" s="85" t="str">
        <f t="shared" si="18"/>
        <v/>
      </c>
      <c r="AI206" s="85" t="str">
        <f t="shared" si="18"/>
        <v/>
      </c>
      <c r="AJ206" s="85" t="str">
        <f t="shared" si="18"/>
        <v/>
      </c>
      <c r="AK206" s="85" t="str">
        <f t="shared" si="18"/>
        <v/>
      </c>
      <c r="AL206" s="85" t="str">
        <f t="shared" si="18"/>
        <v/>
      </c>
      <c r="AM206" s="85" t="str">
        <f t="shared" si="18"/>
        <v/>
      </c>
      <c r="AN206" s="514" t="str">
        <f t="shared" si="18"/>
        <v/>
      </c>
      <c r="AO206" s="514" t="str">
        <f t="shared" si="18"/>
        <v/>
      </c>
      <c r="AP206" s="514" t="str">
        <f t="shared" si="18"/>
        <v/>
      </c>
      <c r="AQ206" s="514" t="str">
        <f t="shared" si="18"/>
        <v/>
      </c>
      <c r="AR206" s="514" t="str">
        <f t="shared" si="18"/>
        <v/>
      </c>
      <c r="AS206" s="514" t="str">
        <f t="shared" si="19"/>
        <v/>
      </c>
      <c r="AT206" s="514" t="str">
        <f t="shared" si="19"/>
        <v/>
      </c>
      <c r="AU206" s="514" t="str">
        <f t="shared" si="19"/>
        <v/>
      </c>
      <c r="BK206" s="76"/>
      <c r="BM206" s="165"/>
    </row>
    <row r="207" spans="1:147" hidden="1">
      <c r="A207" s="85" t="str">
        <f t="shared" si="22"/>
        <v/>
      </c>
      <c r="B207" s="85" t="str">
        <f t="shared" si="22"/>
        <v/>
      </c>
      <c r="C207" s="151" t="str">
        <f t="shared" si="22"/>
        <v/>
      </c>
      <c r="D207" s="85" t="str">
        <f t="shared" si="22"/>
        <v/>
      </c>
      <c r="E207" s="85" t="str">
        <f t="shared" si="22"/>
        <v/>
      </c>
      <c r="F207" s="85" t="str">
        <f t="shared" si="22"/>
        <v/>
      </c>
      <c r="G207" s="85" t="str">
        <f t="shared" si="22"/>
        <v/>
      </c>
      <c r="H207" s="85" t="str">
        <f t="shared" si="22"/>
        <v/>
      </c>
      <c r="I207" s="85" t="str">
        <f t="shared" si="22"/>
        <v/>
      </c>
      <c r="J207" s="85" t="str">
        <f t="shared" si="22"/>
        <v/>
      </c>
      <c r="K207" s="85" t="str">
        <f t="shared" si="22"/>
        <v/>
      </c>
      <c r="L207" s="85" t="str">
        <f t="shared" si="22"/>
        <v/>
      </c>
      <c r="M207" s="85" t="str">
        <f t="shared" si="22"/>
        <v/>
      </c>
      <c r="N207" s="85" t="str">
        <f t="shared" si="22"/>
        <v/>
      </c>
      <c r="O207" s="85" t="str">
        <f t="shared" si="22"/>
        <v/>
      </c>
      <c r="P207" s="85" t="str">
        <f t="shared" si="22"/>
        <v/>
      </c>
      <c r="Q207" s="85" t="str">
        <f t="shared" si="22"/>
        <v/>
      </c>
      <c r="R207" s="85" t="str">
        <f t="shared" si="22"/>
        <v/>
      </c>
      <c r="S207" s="85" t="str">
        <f t="shared" si="22"/>
        <v/>
      </c>
      <c r="T207" s="85" t="str">
        <f t="shared" si="22"/>
        <v/>
      </c>
      <c r="U207" s="85" t="str">
        <f t="shared" si="22"/>
        <v/>
      </c>
      <c r="V207" s="85" t="str">
        <f t="shared" si="22"/>
        <v/>
      </c>
      <c r="W207" s="85" t="str">
        <f t="shared" si="22"/>
        <v/>
      </c>
      <c r="X207" s="85" t="str">
        <f t="shared" si="22"/>
        <v/>
      </c>
      <c r="Y207" s="85" t="str">
        <f t="shared" si="22"/>
        <v/>
      </c>
      <c r="Z207" s="85" t="str">
        <f t="shared" si="22"/>
        <v/>
      </c>
      <c r="AA207" s="85" t="str">
        <f t="shared" si="22"/>
        <v/>
      </c>
      <c r="AB207" s="85" t="str">
        <f t="shared" si="22"/>
        <v/>
      </c>
      <c r="AC207" s="85" t="str">
        <f t="shared" si="22"/>
        <v/>
      </c>
      <c r="AD207" s="85" t="str">
        <f t="shared" si="22"/>
        <v/>
      </c>
      <c r="AE207" s="85" t="str">
        <f t="shared" si="22"/>
        <v/>
      </c>
      <c r="AF207" s="85" t="str">
        <f t="shared" si="22"/>
        <v/>
      </c>
      <c r="AG207" s="85" t="str">
        <f t="shared" si="18"/>
        <v/>
      </c>
      <c r="AH207" s="85" t="str">
        <f t="shared" si="18"/>
        <v/>
      </c>
      <c r="AI207" s="85" t="str">
        <f t="shared" si="18"/>
        <v/>
      </c>
      <c r="AJ207" s="85" t="str">
        <f t="shared" si="18"/>
        <v/>
      </c>
      <c r="AK207" s="85" t="str">
        <f t="shared" si="18"/>
        <v/>
      </c>
      <c r="AL207" s="85" t="str">
        <f t="shared" si="18"/>
        <v/>
      </c>
      <c r="AM207" s="85" t="str">
        <f t="shared" si="18"/>
        <v/>
      </c>
      <c r="AN207" s="514" t="str">
        <f t="shared" si="18"/>
        <v/>
      </c>
      <c r="AO207" s="514" t="str">
        <f t="shared" si="18"/>
        <v/>
      </c>
      <c r="AP207" s="514" t="str">
        <f t="shared" si="18"/>
        <v/>
      </c>
      <c r="AQ207" s="514" t="str">
        <f t="shared" si="18"/>
        <v/>
      </c>
      <c r="AR207" s="514" t="str">
        <f t="shared" si="18"/>
        <v/>
      </c>
      <c r="AS207" s="514" t="str">
        <f t="shared" si="19"/>
        <v/>
      </c>
      <c r="AT207" s="514" t="str">
        <f t="shared" si="19"/>
        <v/>
      </c>
      <c r="AU207" s="514" t="str">
        <f t="shared" si="19"/>
        <v/>
      </c>
      <c r="BK207" s="76"/>
      <c r="BM207" s="165"/>
      <c r="DG207" s="75"/>
    </row>
    <row r="208" spans="1:147" hidden="1">
      <c r="A208" s="85" t="str">
        <f t="shared" si="22"/>
        <v/>
      </c>
      <c r="B208" s="85" t="str">
        <f t="shared" si="22"/>
        <v/>
      </c>
      <c r="C208" s="151" t="str">
        <f t="shared" si="22"/>
        <v/>
      </c>
      <c r="D208" s="85" t="str">
        <f t="shared" si="22"/>
        <v/>
      </c>
      <c r="E208" s="85" t="str">
        <f t="shared" si="22"/>
        <v/>
      </c>
      <c r="F208" s="85" t="str">
        <f t="shared" si="22"/>
        <v/>
      </c>
      <c r="G208" s="85" t="str">
        <f t="shared" si="22"/>
        <v/>
      </c>
      <c r="H208" s="85" t="str">
        <f t="shared" si="22"/>
        <v/>
      </c>
      <c r="I208" s="85" t="str">
        <f t="shared" si="22"/>
        <v/>
      </c>
      <c r="J208" s="85" t="str">
        <f t="shared" si="22"/>
        <v/>
      </c>
      <c r="K208" s="85" t="str">
        <f t="shared" si="22"/>
        <v/>
      </c>
      <c r="L208" s="85" t="str">
        <f t="shared" si="22"/>
        <v/>
      </c>
      <c r="M208" s="85" t="str">
        <f t="shared" si="22"/>
        <v/>
      </c>
      <c r="N208" s="85" t="str">
        <f t="shared" si="22"/>
        <v/>
      </c>
      <c r="O208" s="85" t="str">
        <f t="shared" si="22"/>
        <v/>
      </c>
      <c r="P208" s="85" t="str">
        <f t="shared" si="22"/>
        <v/>
      </c>
      <c r="Q208" s="85" t="str">
        <f t="shared" si="22"/>
        <v/>
      </c>
      <c r="R208" s="85" t="str">
        <f t="shared" si="22"/>
        <v/>
      </c>
      <c r="S208" s="85" t="str">
        <f t="shared" si="22"/>
        <v/>
      </c>
      <c r="T208" s="85" t="str">
        <f t="shared" si="22"/>
        <v/>
      </c>
      <c r="U208" s="85" t="str">
        <f t="shared" si="22"/>
        <v/>
      </c>
      <c r="V208" s="85" t="str">
        <f t="shared" si="22"/>
        <v/>
      </c>
      <c r="W208" s="85" t="str">
        <f t="shared" si="22"/>
        <v/>
      </c>
      <c r="X208" s="85" t="str">
        <f t="shared" si="22"/>
        <v/>
      </c>
      <c r="Y208" s="85" t="str">
        <f t="shared" si="22"/>
        <v/>
      </c>
      <c r="Z208" s="85" t="str">
        <f t="shared" si="22"/>
        <v/>
      </c>
      <c r="AA208" s="85" t="str">
        <f t="shared" si="22"/>
        <v/>
      </c>
      <c r="AB208" s="85" t="str">
        <f t="shared" si="22"/>
        <v/>
      </c>
      <c r="AC208" s="85" t="str">
        <f t="shared" si="22"/>
        <v/>
      </c>
      <c r="AD208" s="85" t="str">
        <f t="shared" si="22"/>
        <v/>
      </c>
      <c r="AE208" s="85" t="str">
        <f t="shared" si="22"/>
        <v/>
      </c>
      <c r="AF208" s="85" t="str">
        <f t="shared" si="22"/>
        <v/>
      </c>
      <c r="AG208" s="85" t="str">
        <f t="shared" si="18"/>
        <v/>
      </c>
      <c r="AH208" s="85" t="str">
        <f t="shared" si="18"/>
        <v/>
      </c>
      <c r="AI208" s="85" t="str">
        <f t="shared" si="18"/>
        <v/>
      </c>
      <c r="AJ208" s="85" t="str">
        <f t="shared" si="18"/>
        <v/>
      </c>
      <c r="AK208" s="85" t="str">
        <f t="shared" si="18"/>
        <v/>
      </c>
      <c r="AL208" s="85" t="str">
        <f t="shared" si="18"/>
        <v/>
      </c>
      <c r="AM208" s="85" t="str">
        <f t="shared" si="18"/>
        <v/>
      </c>
      <c r="AN208" s="514" t="str">
        <f t="shared" si="18"/>
        <v/>
      </c>
      <c r="AO208" s="514" t="str">
        <f t="shared" si="18"/>
        <v/>
      </c>
      <c r="AP208" s="514" t="str">
        <f t="shared" si="18"/>
        <v/>
      </c>
      <c r="AQ208" s="514" t="str">
        <f t="shared" si="18"/>
        <v/>
      </c>
      <c r="AR208" s="514" t="str">
        <f t="shared" si="18"/>
        <v/>
      </c>
      <c r="AS208" s="514" t="str">
        <f t="shared" si="19"/>
        <v/>
      </c>
      <c r="AT208" s="514" t="str">
        <f t="shared" si="19"/>
        <v/>
      </c>
      <c r="AU208" s="514" t="str">
        <f t="shared" si="19"/>
        <v/>
      </c>
      <c r="AV208" s="75"/>
      <c r="BK208" s="76"/>
      <c r="BM208" s="165"/>
      <c r="CE208" s="75"/>
      <c r="CF208" s="75"/>
      <c r="CH208" s="75"/>
      <c r="CN208" s="75"/>
      <c r="CO208" s="75"/>
      <c r="CP208" s="75"/>
      <c r="CQ208" s="75"/>
      <c r="CR208" s="75"/>
      <c r="CS208" s="75"/>
      <c r="CT208" s="75"/>
      <c r="CU208" s="75"/>
      <c r="CV208" s="75"/>
      <c r="CW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row>
    <row r="209" spans="1:147" hidden="1">
      <c r="A209" s="85" t="str">
        <f t="shared" si="22"/>
        <v/>
      </c>
      <c r="B209" s="85" t="str">
        <f t="shared" si="22"/>
        <v/>
      </c>
      <c r="C209" s="151" t="str">
        <f t="shared" si="22"/>
        <v/>
      </c>
      <c r="D209" s="85" t="str">
        <f t="shared" si="22"/>
        <v/>
      </c>
      <c r="E209" s="85" t="str">
        <f t="shared" si="22"/>
        <v/>
      </c>
      <c r="F209" s="85" t="str">
        <f t="shared" si="22"/>
        <v/>
      </c>
      <c r="G209" s="85" t="str">
        <f t="shared" si="22"/>
        <v/>
      </c>
      <c r="H209" s="85" t="str">
        <f t="shared" si="22"/>
        <v/>
      </c>
      <c r="I209" s="85" t="str">
        <f t="shared" si="22"/>
        <v/>
      </c>
      <c r="J209" s="85" t="str">
        <f t="shared" si="22"/>
        <v/>
      </c>
      <c r="K209" s="85" t="str">
        <f t="shared" si="22"/>
        <v/>
      </c>
      <c r="L209" s="85" t="str">
        <f t="shared" si="22"/>
        <v/>
      </c>
      <c r="M209" s="85" t="str">
        <f t="shared" si="22"/>
        <v/>
      </c>
      <c r="N209" s="85" t="str">
        <f t="shared" si="22"/>
        <v/>
      </c>
      <c r="O209" s="85" t="str">
        <f t="shared" si="22"/>
        <v/>
      </c>
      <c r="P209" s="85" t="str">
        <f t="shared" si="22"/>
        <v/>
      </c>
      <c r="Q209" s="85" t="str">
        <f t="shared" si="22"/>
        <v/>
      </c>
      <c r="R209" s="85" t="str">
        <f t="shared" si="22"/>
        <v/>
      </c>
      <c r="S209" s="85" t="str">
        <f t="shared" si="22"/>
        <v/>
      </c>
      <c r="T209" s="85" t="str">
        <f t="shared" si="22"/>
        <v/>
      </c>
      <c r="U209" s="85" t="str">
        <f t="shared" si="22"/>
        <v/>
      </c>
      <c r="V209" s="85" t="str">
        <f t="shared" si="22"/>
        <v/>
      </c>
      <c r="W209" s="85" t="str">
        <f t="shared" si="22"/>
        <v/>
      </c>
      <c r="X209" s="85" t="str">
        <f t="shared" si="22"/>
        <v/>
      </c>
      <c r="Y209" s="85" t="str">
        <f t="shared" si="22"/>
        <v/>
      </c>
      <c r="Z209" s="85" t="str">
        <f t="shared" si="22"/>
        <v/>
      </c>
      <c r="AA209" s="85" t="str">
        <f t="shared" si="22"/>
        <v/>
      </c>
      <c r="AB209" s="85" t="str">
        <f t="shared" si="22"/>
        <v/>
      </c>
      <c r="AC209" s="85" t="str">
        <f t="shared" si="22"/>
        <v/>
      </c>
      <c r="AD209" s="85" t="str">
        <f t="shared" si="22"/>
        <v/>
      </c>
      <c r="AE209" s="85" t="str">
        <f t="shared" si="22"/>
        <v/>
      </c>
      <c r="AF209" s="85" t="str">
        <f t="shared" si="22"/>
        <v/>
      </c>
      <c r="AG209" s="85" t="str">
        <f t="shared" si="18"/>
        <v/>
      </c>
      <c r="AH209" s="85" t="str">
        <f t="shared" si="18"/>
        <v/>
      </c>
      <c r="AI209" s="85" t="str">
        <f t="shared" si="18"/>
        <v/>
      </c>
      <c r="AJ209" s="85" t="str">
        <f t="shared" si="18"/>
        <v/>
      </c>
      <c r="AK209" s="85" t="str">
        <f t="shared" si="18"/>
        <v/>
      </c>
      <c r="AL209" s="85" t="str">
        <f t="shared" si="18"/>
        <v/>
      </c>
      <c r="AM209" s="85" t="str">
        <f t="shared" si="18"/>
        <v/>
      </c>
      <c r="AN209" s="514" t="str">
        <f t="shared" si="18"/>
        <v/>
      </c>
      <c r="AO209" s="514" t="str">
        <f t="shared" si="18"/>
        <v/>
      </c>
      <c r="AP209" s="514" t="str">
        <f t="shared" si="18"/>
        <v/>
      </c>
      <c r="AQ209" s="514" t="str">
        <f t="shared" si="18"/>
        <v/>
      </c>
      <c r="AR209" s="514" t="str">
        <f t="shared" si="18"/>
        <v/>
      </c>
      <c r="AS209" s="514" t="str">
        <f t="shared" si="19"/>
        <v/>
      </c>
      <c r="AT209" s="514" t="str">
        <f t="shared" si="19"/>
        <v/>
      </c>
      <c r="AU209" s="514" t="str">
        <f t="shared" si="19"/>
        <v/>
      </c>
      <c r="BK209" s="76"/>
      <c r="BM209" s="165"/>
      <c r="BU209" s="75"/>
      <c r="CI209" s="75"/>
      <c r="CJ209" s="75"/>
      <c r="CK209" s="75"/>
      <c r="CL209" s="75"/>
      <c r="CM209" s="75"/>
      <c r="CX209" s="75"/>
      <c r="DH209" s="75"/>
      <c r="DI209" s="75"/>
      <c r="DJ209" s="75"/>
    </row>
    <row r="210" spans="1:147" s="75" customFormat="1" hidden="1">
      <c r="A210" s="85" t="str">
        <f t="shared" si="22"/>
        <v/>
      </c>
      <c r="B210" s="85" t="str">
        <f t="shared" si="22"/>
        <v/>
      </c>
      <c r="C210" s="151" t="str">
        <f t="shared" si="22"/>
        <v/>
      </c>
      <c r="D210" s="85" t="str">
        <f t="shared" si="22"/>
        <v/>
      </c>
      <c r="E210" s="85" t="str">
        <f t="shared" si="22"/>
        <v/>
      </c>
      <c r="F210" s="85" t="str">
        <f t="shared" si="22"/>
        <v/>
      </c>
      <c r="G210" s="85" t="str">
        <f t="shared" si="22"/>
        <v/>
      </c>
      <c r="H210" s="85" t="str">
        <f t="shared" si="22"/>
        <v/>
      </c>
      <c r="I210" s="85" t="str">
        <f t="shared" si="22"/>
        <v/>
      </c>
      <c r="J210" s="85" t="str">
        <f t="shared" si="22"/>
        <v/>
      </c>
      <c r="K210" s="85" t="str">
        <f t="shared" si="22"/>
        <v/>
      </c>
      <c r="L210" s="85" t="str">
        <f t="shared" si="22"/>
        <v/>
      </c>
      <c r="M210" s="85" t="str">
        <f t="shared" si="22"/>
        <v/>
      </c>
      <c r="N210" s="85" t="str">
        <f t="shared" si="22"/>
        <v/>
      </c>
      <c r="O210" s="85" t="str">
        <f t="shared" si="22"/>
        <v/>
      </c>
      <c r="P210" s="85" t="str">
        <f t="shared" si="22"/>
        <v/>
      </c>
      <c r="Q210" s="85" t="str">
        <f t="shared" si="22"/>
        <v/>
      </c>
      <c r="R210" s="85" t="str">
        <f t="shared" si="22"/>
        <v/>
      </c>
      <c r="S210" s="85" t="str">
        <f t="shared" si="22"/>
        <v/>
      </c>
      <c r="T210" s="85" t="str">
        <f t="shared" si="22"/>
        <v/>
      </c>
      <c r="U210" s="85" t="str">
        <f t="shared" si="22"/>
        <v/>
      </c>
      <c r="V210" s="85" t="str">
        <f t="shared" si="22"/>
        <v/>
      </c>
      <c r="W210" s="85" t="str">
        <f t="shared" si="22"/>
        <v/>
      </c>
      <c r="X210" s="85" t="str">
        <f t="shared" si="22"/>
        <v/>
      </c>
      <c r="Y210" s="85" t="str">
        <f t="shared" si="22"/>
        <v/>
      </c>
      <c r="Z210" s="85" t="str">
        <f t="shared" si="22"/>
        <v/>
      </c>
      <c r="AA210" s="85" t="str">
        <f t="shared" si="22"/>
        <v/>
      </c>
      <c r="AB210" s="85" t="str">
        <f t="shared" si="22"/>
        <v/>
      </c>
      <c r="AC210" s="85" t="str">
        <f t="shared" si="22"/>
        <v/>
      </c>
      <c r="AD210" s="85" t="str">
        <f t="shared" si="22"/>
        <v/>
      </c>
      <c r="AE210" s="85" t="str">
        <f t="shared" si="22"/>
        <v/>
      </c>
      <c r="AF210" s="85" t="str">
        <f t="shared" ref="AF210:AR223" si="23">AF148&amp;AF179</f>
        <v/>
      </c>
      <c r="AG210" s="85" t="str">
        <f t="shared" si="23"/>
        <v/>
      </c>
      <c r="AH210" s="85" t="str">
        <f t="shared" si="23"/>
        <v/>
      </c>
      <c r="AI210" s="85" t="str">
        <f t="shared" si="23"/>
        <v/>
      </c>
      <c r="AJ210" s="85" t="str">
        <f t="shared" si="23"/>
        <v/>
      </c>
      <c r="AK210" s="85" t="str">
        <f t="shared" si="23"/>
        <v/>
      </c>
      <c r="AL210" s="85" t="str">
        <f t="shared" si="23"/>
        <v/>
      </c>
      <c r="AM210" s="85" t="str">
        <f t="shared" si="23"/>
        <v/>
      </c>
      <c r="AN210" s="514" t="str">
        <f t="shared" si="23"/>
        <v/>
      </c>
      <c r="AO210" s="514" t="str">
        <f t="shared" si="23"/>
        <v/>
      </c>
      <c r="AP210" s="514" t="str">
        <f t="shared" si="23"/>
        <v/>
      </c>
      <c r="AQ210" s="514" t="str">
        <f t="shared" si="23"/>
        <v/>
      </c>
      <c r="AR210" s="514" t="str">
        <f t="shared" si="23"/>
        <v/>
      </c>
      <c r="AS210" s="514" t="str">
        <f t="shared" ref="AS210:AU223" si="24">AS148&amp;AS179&amp;G115</f>
        <v/>
      </c>
      <c r="AT210" s="514" t="str">
        <f t="shared" si="24"/>
        <v/>
      </c>
      <c r="AU210" s="514" t="str">
        <f t="shared" si="24"/>
        <v/>
      </c>
      <c r="AV210" s="76"/>
      <c r="AW210" s="76"/>
      <c r="BL210" s="76"/>
      <c r="BM210" s="165"/>
      <c r="BU210" s="76"/>
      <c r="CD210" s="76"/>
      <c r="CE210" s="76"/>
      <c r="CF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row>
    <row r="211" spans="1:147" hidden="1">
      <c r="A211" s="85" t="str">
        <f t="shared" ref="A211:AF218" si="25">A149&amp;A180</f>
        <v/>
      </c>
      <c r="B211" s="85" t="str">
        <f t="shared" si="25"/>
        <v/>
      </c>
      <c r="C211" s="151" t="str">
        <f t="shared" si="25"/>
        <v/>
      </c>
      <c r="D211" s="85" t="str">
        <f t="shared" si="25"/>
        <v/>
      </c>
      <c r="E211" s="85" t="str">
        <f t="shared" si="25"/>
        <v/>
      </c>
      <c r="F211" s="85" t="str">
        <f t="shared" si="25"/>
        <v/>
      </c>
      <c r="G211" s="85" t="str">
        <f t="shared" si="25"/>
        <v/>
      </c>
      <c r="H211" s="85" t="str">
        <f t="shared" si="25"/>
        <v/>
      </c>
      <c r="I211" s="85" t="str">
        <f t="shared" si="25"/>
        <v/>
      </c>
      <c r="J211" s="85" t="str">
        <f t="shared" si="25"/>
        <v/>
      </c>
      <c r="K211" s="85" t="str">
        <f t="shared" si="25"/>
        <v/>
      </c>
      <c r="L211" s="85" t="str">
        <f t="shared" si="25"/>
        <v/>
      </c>
      <c r="M211" s="85" t="str">
        <f t="shared" si="25"/>
        <v/>
      </c>
      <c r="N211" s="85" t="str">
        <f t="shared" si="25"/>
        <v/>
      </c>
      <c r="O211" s="85" t="str">
        <f t="shared" si="25"/>
        <v/>
      </c>
      <c r="P211" s="85" t="str">
        <f t="shared" si="25"/>
        <v/>
      </c>
      <c r="Q211" s="85" t="str">
        <f t="shared" si="25"/>
        <v/>
      </c>
      <c r="R211" s="85" t="str">
        <f t="shared" si="25"/>
        <v/>
      </c>
      <c r="S211" s="85" t="str">
        <f t="shared" si="25"/>
        <v/>
      </c>
      <c r="T211" s="85" t="str">
        <f t="shared" si="25"/>
        <v/>
      </c>
      <c r="U211" s="85" t="str">
        <f t="shared" si="25"/>
        <v/>
      </c>
      <c r="V211" s="85" t="str">
        <f t="shared" si="25"/>
        <v/>
      </c>
      <c r="W211" s="85" t="str">
        <f t="shared" si="25"/>
        <v/>
      </c>
      <c r="X211" s="85" t="str">
        <f t="shared" si="25"/>
        <v/>
      </c>
      <c r="Y211" s="85" t="str">
        <f t="shared" si="25"/>
        <v/>
      </c>
      <c r="Z211" s="85" t="str">
        <f t="shared" si="25"/>
        <v/>
      </c>
      <c r="AA211" s="85" t="str">
        <f t="shared" si="25"/>
        <v/>
      </c>
      <c r="AB211" s="85" t="str">
        <f t="shared" si="25"/>
        <v/>
      </c>
      <c r="AC211" s="85" t="str">
        <f t="shared" si="25"/>
        <v/>
      </c>
      <c r="AD211" s="85" t="str">
        <f t="shared" si="25"/>
        <v/>
      </c>
      <c r="AE211" s="85" t="str">
        <f t="shared" si="25"/>
        <v/>
      </c>
      <c r="AF211" s="85" t="str">
        <f t="shared" si="25"/>
        <v/>
      </c>
      <c r="AG211" s="85" t="str">
        <f t="shared" si="23"/>
        <v/>
      </c>
      <c r="AH211" s="85" t="str">
        <f t="shared" si="23"/>
        <v/>
      </c>
      <c r="AI211" s="85" t="str">
        <f t="shared" si="23"/>
        <v/>
      </c>
      <c r="AJ211" s="85" t="str">
        <f t="shared" si="23"/>
        <v/>
      </c>
      <c r="AK211" s="85" t="str">
        <f t="shared" si="23"/>
        <v/>
      </c>
      <c r="AL211" s="85" t="str">
        <f t="shared" si="23"/>
        <v/>
      </c>
      <c r="AM211" s="85" t="str">
        <f t="shared" si="23"/>
        <v/>
      </c>
      <c r="AN211" s="514" t="str">
        <f t="shared" si="23"/>
        <v/>
      </c>
      <c r="AO211" s="514" t="str">
        <f t="shared" si="23"/>
        <v/>
      </c>
      <c r="AP211" s="514" t="str">
        <f t="shared" si="23"/>
        <v/>
      </c>
      <c r="AQ211" s="514" t="str">
        <f t="shared" si="23"/>
        <v/>
      </c>
      <c r="AR211" s="514" t="str">
        <f t="shared" si="23"/>
        <v/>
      </c>
      <c r="AS211" s="514" t="str">
        <f t="shared" si="24"/>
        <v/>
      </c>
      <c r="AT211" s="514" t="str">
        <f t="shared" si="24"/>
        <v/>
      </c>
      <c r="AU211" s="514" t="str">
        <f t="shared" si="24"/>
        <v/>
      </c>
      <c r="BK211" s="76"/>
      <c r="BL211" s="75"/>
      <c r="BM211" s="165"/>
      <c r="DG211" s="75"/>
    </row>
    <row r="212" spans="1:147" hidden="1">
      <c r="A212" s="85" t="str">
        <f t="shared" si="25"/>
        <v/>
      </c>
      <c r="B212" s="85" t="str">
        <f t="shared" si="25"/>
        <v/>
      </c>
      <c r="C212" s="151" t="str">
        <f t="shared" si="25"/>
        <v/>
      </c>
      <c r="D212" s="85" t="str">
        <f t="shared" si="25"/>
        <v/>
      </c>
      <c r="E212" s="85" t="str">
        <f t="shared" si="25"/>
        <v/>
      </c>
      <c r="F212" s="85" t="str">
        <f t="shared" si="25"/>
        <v/>
      </c>
      <c r="G212" s="85" t="str">
        <f t="shared" si="25"/>
        <v/>
      </c>
      <c r="H212" s="85" t="str">
        <f t="shared" si="25"/>
        <v/>
      </c>
      <c r="I212" s="85" t="str">
        <f t="shared" si="25"/>
        <v/>
      </c>
      <c r="J212" s="85" t="str">
        <f t="shared" si="25"/>
        <v/>
      </c>
      <c r="K212" s="85" t="str">
        <f t="shared" si="25"/>
        <v/>
      </c>
      <c r="L212" s="85" t="str">
        <f t="shared" si="25"/>
        <v/>
      </c>
      <c r="M212" s="85" t="str">
        <f t="shared" si="25"/>
        <v/>
      </c>
      <c r="N212" s="85" t="str">
        <f t="shared" si="25"/>
        <v/>
      </c>
      <c r="O212" s="85" t="str">
        <f t="shared" si="25"/>
        <v/>
      </c>
      <c r="P212" s="85" t="str">
        <f t="shared" si="25"/>
        <v/>
      </c>
      <c r="Q212" s="85" t="str">
        <f t="shared" si="25"/>
        <v/>
      </c>
      <c r="R212" s="85" t="str">
        <f t="shared" si="25"/>
        <v/>
      </c>
      <c r="S212" s="85" t="str">
        <f t="shared" si="25"/>
        <v/>
      </c>
      <c r="T212" s="85" t="str">
        <f t="shared" si="25"/>
        <v/>
      </c>
      <c r="U212" s="85" t="str">
        <f t="shared" si="25"/>
        <v/>
      </c>
      <c r="V212" s="85" t="str">
        <f t="shared" si="25"/>
        <v/>
      </c>
      <c r="W212" s="85" t="str">
        <f t="shared" si="25"/>
        <v/>
      </c>
      <c r="X212" s="85" t="str">
        <f t="shared" si="25"/>
        <v/>
      </c>
      <c r="Y212" s="85" t="str">
        <f t="shared" si="25"/>
        <v/>
      </c>
      <c r="Z212" s="85" t="str">
        <f t="shared" si="25"/>
        <v/>
      </c>
      <c r="AA212" s="85" t="str">
        <f t="shared" si="25"/>
        <v/>
      </c>
      <c r="AB212" s="85" t="str">
        <f t="shared" si="25"/>
        <v/>
      </c>
      <c r="AC212" s="85" t="str">
        <f t="shared" si="25"/>
        <v/>
      </c>
      <c r="AD212" s="85" t="str">
        <f t="shared" si="25"/>
        <v/>
      </c>
      <c r="AE212" s="85" t="str">
        <f t="shared" si="25"/>
        <v/>
      </c>
      <c r="AF212" s="85" t="str">
        <f t="shared" si="25"/>
        <v/>
      </c>
      <c r="AG212" s="85" t="str">
        <f t="shared" si="23"/>
        <v/>
      </c>
      <c r="AH212" s="85" t="str">
        <f t="shared" si="23"/>
        <v/>
      </c>
      <c r="AI212" s="85" t="str">
        <f t="shared" si="23"/>
        <v/>
      </c>
      <c r="AJ212" s="85" t="str">
        <f t="shared" si="23"/>
        <v/>
      </c>
      <c r="AK212" s="85" t="str">
        <f t="shared" si="23"/>
        <v/>
      </c>
      <c r="AL212" s="85" t="str">
        <f t="shared" si="23"/>
        <v/>
      </c>
      <c r="AM212" s="85" t="str">
        <f t="shared" si="23"/>
        <v/>
      </c>
      <c r="AN212" s="514" t="str">
        <f t="shared" si="23"/>
        <v/>
      </c>
      <c r="AO212" s="514" t="str">
        <f t="shared" si="23"/>
        <v/>
      </c>
      <c r="AP212" s="514" t="str">
        <f t="shared" si="23"/>
        <v/>
      </c>
      <c r="AQ212" s="514" t="str">
        <f t="shared" si="23"/>
        <v/>
      </c>
      <c r="AR212" s="514" t="str">
        <f t="shared" si="23"/>
        <v/>
      </c>
      <c r="AS212" s="514" t="str">
        <f t="shared" si="24"/>
        <v/>
      </c>
      <c r="AT212" s="514" t="str">
        <f t="shared" si="24"/>
        <v/>
      </c>
      <c r="AU212" s="514" t="str">
        <f t="shared" si="24"/>
        <v/>
      </c>
      <c r="AV212" s="75"/>
      <c r="BK212" s="76"/>
      <c r="BM212" s="164"/>
      <c r="CD212" s="75"/>
      <c r="CE212" s="75"/>
      <c r="CF212" s="75"/>
      <c r="CH212" s="75"/>
      <c r="CN212" s="75"/>
      <c r="CO212" s="75"/>
      <c r="CP212" s="75"/>
      <c r="CQ212" s="75"/>
      <c r="CR212" s="75"/>
      <c r="CS212" s="75"/>
      <c r="CT212" s="75"/>
      <c r="CU212" s="75"/>
      <c r="CV212" s="75"/>
      <c r="CW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row>
    <row r="213" spans="1:147" hidden="1">
      <c r="A213" s="85" t="str">
        <f t="shared" si="25"/>
        <v/>
      </c>
      <c r="B213" s="85" t="str">
        <f t="shared" si="25"/>
        <v/>
      </c>
      <c r="C213" s="151" t="str">
        <f t="shared" si="25"/>
        <v/>
      </c>
      <c r="D213" s="85" t="str">
        <f t="shared" si="25"/>
        <v/>
      </c>
      <c r="E213" s="85" t="str">
        <f t="shared" si="25"/>
        <v/>
      </c>
      <c r="F213" s="85" t="str">
        <f t="shared" si="25"/>
        <v/>
      </c>
      <c r="G213" s="85" t="str">
        <f t="shared" si="25"/>
        <v/>
      </c>
      <c r="H213" s="85" t="str">
        <f t="shared" si="25"/>
        <v/>
      </c>
      <c r="I213" s="85" t="str">
        <f t="shared" si="25"/>
        <v/>
      </c>
      <c r="J213" s="85" t="str">
        <f t="shared" si="25"/>
        <v/>
      </c>
      <c r="K213" s="85" t="str">
        <f t="shared" si="25"/>
        <v/>
      </c>
      <c r="L213" s="85" t="str">
        <f t="shared" si="25"/>
        <v/>
      </c>
      <c r="M213" s="85" t="str">
        <f t="shared" si="25"/>
        <v/>
      </c>
      <c r="N213" s="85" t="str">
        <f t="shared" si="25"/>
        <v/>
      </c>
      <c r="O213" s="85" t="str">
        <f t="shared" si="25"/>
        <v/>
      </c>
      <c r="P213" s="85" t="str">
        <f t="shared" si="25"/>
        <v/>
      </c>
      <c r="Q213" s="85" t="str">
        <f t="shared" si="25"/>
        <v/>
      </c>
      <c r="R213" s="85" t="str">
        <f t="shared" si="25"/>
        <v/>
      </c>
      <c r="S213" s="85" t="str">
        <f t="shared" si="25"/>
        <v/>
      </c>
      <c r="T213" s="85" t="str">
        <f t="shared" si="25"/>
        <v/>
      </c>
      <c r="U213" s="85" t="str">
        <f t="shared" si="25"/>
        <v/>
      </c>
      <c r="V213" s="85" t="str">
        <f t="shared" si="25"/>
        <v/>
      </c>
      <c r="W213" s="85" t="str">
        <f t="shared" si="25"/>
        <v/>
      </c>
      <c r="X213" s="85" t="str">
        <f t="shared" si="25"/>
        <v/>
      </c>
      <c r="Y213" s="85" t="str">
        <f t="shared" si="25"/>
        <v/>
      </c>
      <c r="Z213" s="85" t="str">
        <f t="shared" si="25"/>
        <v/>
      </c>
      <c r="AA213" s="85" t="str">
        <f t="shared" si="25"/>
        <v/>
      </c>
      <c r="AB213" s="85" t="str">
        <f t="shared" si="25"/>
        <v/>
      </c>
      <c r="AC213" s="85" t="str">
        <f t="shared" si="25"/>
        <v/>
      </c>
      <c r="AD213" s="85" t="str">
        <f t="shared" si="25"/>
        <v/>
      </c>
      <c r="AE213" s="85" t="str">
        <f t="shared" si="25"/>
        <v/>
      </c>
      <c r="AF213" s="85" t="str">
        <f t="shared" si="25"/>
        <v/>
      </c>
      <c r="AG213" s="85" t="str">
        <f t="shared" si="23"/>
        <v/>
      </c>
      <c r="AH213" s="85" t="str">
        <f t="shared" si="23"/>
        <v/>
      </c>
      <c r="AI213" s="85" t="str">
        <f t="shared" si="23"/>
        <v/>
      </c>
      <c r="AJ213" s="85" t="str">
        <f t="shared" si="23"/>
        <v/>
      </c>
      <c r="AK213" s="85" t="str">
        <f t="shared" si="23"/>
        <v/>
      </c>
      <c r="AL213" s="85" t="str">
        <f t="shared" si="23"/>
        <v/>
      </c>
      <c r="AM213" s="85" t="str">
        <f t="shared" si="23"/>
        <v/>
      </c>
      <c r="AN213" s="514" t="str">
        <f t="shared" si="23"/>
        <v/>
      </c>
      <c r="AO213" s="514" t="str">
        <f t="shared" si="23"/>
        <v/>
      </c>
      <c r="AP213" s="514" t="str">
        <f t="shared" si="23"/>
        <v/>
      </c>
      <c r="AQ213" s="514" t="str">
        <f t="shared" si="23"/>
        <v/>
      </c>
      <c r="AR213" s="514" t="str">
        <f t="shared" si="23"/>
        <v/>
      </c>
      <c r="AS213" s="514" t="str">
        <f t="shared" si="24"/>
        <v/>
      </c>
      <c r="AT213" s="514" t="str">
        <f t="shared" si="24"/>
        <v/>
      </c>
      <c r="AU213" s="514" t="str">
        <f t="shared" si="24"/>
        <v/>
      </c>
      <c r="AW213" s="75"/>
      <c r="BK213" s="76"/>
      <c r="BM213" s="165"/>
      <c r="BU213" s="75"/>
      <c r="CI213" s="75"/>
      <c r="CJ213" s="75"/>
      <c r="CK213" s="75"/>
      <c r="CL213" s="75"/>
      <c r="CM213" s="75"/>
      <c r="CX213" s="75"/>
      <c r="DH213" s="75"/>
      <c r="DI213" s="75"/>
      <c r="DJ213" s="75"/>
    </row>
    <row r="214" spans="1:147" s="75" customFormat="1" hidden="1">
      <c r="A214" s="85" t="str">
        <f t="shared" si="25"/>
        <v/>
      </c>
      <c r="B214" s="85" t="str">
        <f t="shared" si="25"/>
        <v/>
      </c>
      <c r="C214" s="151" t="str">
        <f t="shared" si="25"/>
        <v/>
      </c>
      <c r="D214" s="85" t="str">
        <f t="shared" si="25"/>
        <v/>
      </c>
      <c r="E214" s="85" t="str">
        <f t="shared" si="25"/>
        <v/>
      </c>
      <c r="F214" s="85" t="str">
        <f t="shared" si="25"/>
        <v/>
      </c>
      <c r="G214" s="85" t="str">
        <f t="shared" si="25"/>
        <v/>
      </c>
      <c r="H214" s="85" t="str">
        <f t="shared" si="25"/>
        <v/>
      </c>
      <c r="I214" s="85" t="str">
        <f t="shared" si="25"/>
        <v/>
      </c>
      <c r="J214" s="85" t="str">
        <f t="shared" si="25"/>
        <v/>
      </c>
      <c r="K214" s="85" t="str">
        <f t="shared" si="25"/>
        <v/>
      </c>
      <c r="L214" s="85" t="str">
        <f t="shared" si="25"/>
        <v/>
      </c>
      <c r="M214" s="85" t="str">
        <f t="shared" si="25"/>
        <v/>
      </c>
      <c r="N214" s="85" t="str">
        <f t="shared" si="25"/>
        <v/>
      </c>
      <c r="O214" s="85" t="str">
        <f t="shared" si="25"/>
        <v/>
      </c>
      <c r="P214" s="85" t="str">
        <f t="shared" si="25"/>
        <v/>
      </c>
      <c r="Q214" s="85" t="str">
        <f t="shared" si="25"/>
        <v/>
      </c>
      <c r="R214" s="85" t="str">
        <f t="shared" si="25"/>
        <v/>
      </c>
      <c r="S214" s="85" t="str">
        <f t="shared" si="25"/>
        <v/>
      </c>
      <c r="T214" s="85" t="str">
        <f t="shared" si="25"/>
        <v/>
      </c>
      <c r="U214" s="85" t="str">
        <f t="shared" si="25"/>
        <v/>
      </c>
      <c r="V214" s="85" t="str">
        <f t="shared" si="25"/>
        <v/>
      </c>
      <c r="W214" s="85" t="str">
        <f t="shared" si="25"/>
        <v/>
      </c>
      <c r="X214" s="85" t="str">
        <f t="shared" si="25"/>
        <v/>
      </c>
      <c r="Y214" s="85" t="str">
        <f t="shared" si="25"/>
        <v/>
      </c>
      <c r="Z214" s="85" t="str">
        <f t="shared" si="25"/>
        <v/>
      </c>
      <c r="AA214" s="85" t="str">
        <f t="shared" si="25"/>
        <v/>
      </c>
      <c r="AB214" s="85" t="str">
        <f t="shared" si="25"/>
        <v/>
      </c>
      <c r="AC214" s="85" t="str">
        <f t="shared" si="25"/>
        <v/>
      </c>
      <c r="AD214" s="85" t="str">
        <f t="shared" si="25"/>
        <v/>
      </c>
      <c r="AE214" s="85" t="str">
        <f t="shared" si="25"/>
        <v/>
      </c>
      <c r="AF214" s="85" t="str">
        <f t="shared" si="25"/>
        <v/>
      </c>
      <c r="AG214" s="85" t="str">
        <f t="shared" si="23"/>
        <v/>
      </c>
      <c r="AH214" s="85" t="str">
        <f t="shared" si="23"/>
        <v/>
      </c>
      <c r="AI214" s="85" t="str">
        <f t="shared" si="23"/>
        <v/>
      </c>
      <c r="AJ214" s="85" t="str">
        <f t="shared" si="23"/>
        <v/>
      </c>
      <c r="AK214" s="85" t="str">
        <f t="shared" si="23"/>
        <v/>
      </c>
      <c r="AL214" s="85" t="str">
        <f t="shared" si="23"/>
        <v/>
      </c>
      <c r="AM214" s="85" t="str">
        <f t="shared" si="23"/>
        <v/>
      </c>
      <c r="AN214" s="514" t="str">
        <f t="shared" si="23"/>
        <v/>
      </c>
      <c r="AO214" s="514" t="str">
        <f t="shared" si="23"/>
        <v/>
      </c>
      <c r="AP214" s="514" t="str">
        <f t="shared" si="23"/>
        <v/>
      </c>
      <c r="AQ214" s="514" t="str">
        <f t="shared" si="23"/>
        <v/>
      </c>
      <c r="AR214" s="514" t="str">
        <f t="shared" si="23"/>
        <v/>
      </c>
      <c r="AS214" s="514" t="str">
        <f t="shared" si="24"/>
        <v/>
      </c>
      <c r="AT214" s="514" t="str">
        <f t="shared" si="24"/>
        <v/>
      </c>
      <c r="AU214" s="514" t="str">
        <f t="shared" si="24"/>
        <v/>
      </c>
      <c r="AV214" s="76"/>
      <c r="AW214" s="76"/>
      <c r="BL214" s="76"/>
      <c r="BM214" s="165"/>
      <c r="BU214" s="76"/>
      <c r="CD214" s="76"/>
      <c r="CE214" s="76"/>
      <c r="CF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row>
    <row r="215" spans="1:147" hidden="1">
      <c r="A215" s="85" t="str">
        <f t="shared" si="25"/>
        <v/>
      </c>
      <c r="B215" s="85" t="str">
        <f t="shared" si="25"/>
        <v/>
      </c>
      <c r="C215" s="151" t="str">
        <f t="shared" si="25"/>
        <v/>
      </c>
      <c r="D215" s="85" t="str">
        <f t="shared" si="25"/>
        <v/>
      </c>
      <c r="E215" s="85" t="str">
        <f t="shared" si="25"/>
        <v/>
      </c>
      <c r="F215" s="85" t="str">
        <f t="shared" si="25"/>
        <v/>
      </c>
      <c r="G215" s="85" t="str">
        <f t="shared" si="25"/>
        <v/>
      </c>
      <c r="H215" s="85" t="str">
        <f t="shared" si="25"/>
        <v/>
      </c>
      <c r="I215" s="85" t="str">
        <f t="shared" si="25"/>
        <v/>
      </c>
      <c r="J215" s="85" t="str">
        <f t="shared" si="25"/>
        <v/>
      </c>
      <c r="K215" s="85" t="str">
        <f t="shared" si="25"/>
        <v/>
      </c>
      <c r="L215" s="85" t="str">
        <f t="shared" si="25"/>
        <v/>
      </c>
      <c r="M215" s="85" t="str">
        <f t="shared" si="25"/>
        <v/>
      </c>
      <c r="N215" s="85" t="str">
        <f t="shared" si="25"/>
        <v/>
      </c>
      <c r="O215" s="85" t="str">
        <f t="shared" si="25"/>
        <v/>
      </c>
      <c r="P215" s="85" t="str">
        <f t="shared" si="25"/>
        <v/>
      </c>
      <c r="Q215" s="85" t="str">
        <f t="shared" si="25"/>
        <v/>
      </c>
      <c r="R215" s="85" t="str">
        <f t="shared" si="25"/>
        <v/>
      </c>
      <c r="S215" s="85" t="str">
        <f t="shared" si="25"/>
        <v/>
      </c>
      <c r="T215" s="85" t="str">
        <f t="shared" si="25"/>
        <v/>
      </c>
      <c r="U215" s="85" t="str">
        <f t="shared" si="25"/>
        <v/>
      </c>
      <c r="V215" s="85" t="str">
        <f t="shared" si="25"/>
        <v/>
      </c>
      <c r="W215" s="85" t="str">
        <f t="shared" si="25"/>
        <v/>
      </c>
      <c r="X215" s="85" t="str">
        <f t="shared" si="25"/>
        <v/>
      </c>
      <c r="Y215" s="85" t="str">
        <f t="shared" si="25"/>
        <v/>
      </c>
      <c r="Z215" s="85" t="str">
        <f t="shared" si="25"/>
        <v/>
      </c>
      <c r="AA215" s="85" t="str">
        <f t="shared" si="25"/>
        <v/>
      </c>
      <c r="AB215" s="85" t="str">
        <f t="shared" si="25"/>
        <v/>
      </c>
      <c r="AC215" s="85" t="str">
        <f t="shared" si="25"/>
        <v/>
      </c>
      <c r="AD215" s="85" t="str">
        <f t="shared" si="25"/>
        <v/>
      </c>
      <c r="AE215" s="85" t="str">
        <f t="shared" si="25"/>
        <v/>
      </c>
      <c r="AF215" s="85" t="str">
        <f t="shared" si="25"/>
        <v/>
      </c>
      <c r="AG215" s="85" t="str">
        <f t="shared" si="23"/>
        <v/>
      </c>
      <c r="AH215" s="85" t="str">
        <f t="shared" si="23"/>
        <v/>
      </c>
      <c r="AI215" s="85" t="str">
        <f t="shared" si="23"/>
        <v/>
      </c>
      <c r="AJ215" s="85" t="str">
        <f t="shared" si="23"/>
        <v/>
      </c>
      <c r="AK215" s="85" t="str">
        <f t="shared" si="23"/>
        <v/>
      </c>
      <c r="AL215" s="85" t="str">
        <f t="shared" si="23"/>
        <v/>
      </c>
      <c r="AM215" s="85" t="str">
        <f t="shared" si="23"/>
        <v/>
      </c>
      <c r="AN215" s="514" t="str">
        <f t="shared" si="23"/>
        <v/>
      </c>
      <c r="AO215" s="514" t="str">
        <f t="shared" si="23"/>
        <v/>
      </c>
      <c r="AP215" s="514" t="str">
        <f t="shared" si="23"/>
        <v/>
      </c>
      <c r="AQ215" s="514" t="str">
        <f t="shared" si="23"/>
        <v/>
      </c>
      <c r="AR215" s="514" t="str">
        <f t="shared" si="23"/>
        <v/>
      </c>
      <c r="AS215" s="514" t="str">
        <f t="shared" si="24"/>
        <v/>
      </c>
      <c r="AT215" s="514" t="str">
        <f t="shared" si="24"/>
        <v/>
      </c>
      <c r="AU215" s="514" t="str">
        <f t="shared" si="24"/>
        <v/>
      </c>
      <c r="BK215" s="76"/>
      <c r="BL215" s="75"/>
      <c r="BM215" s="165"/>
    </row>
    <row r="216" spans="1:147" hidden="1">
      <c r="A216" s="85" t="str">
        <f t="shared" si="25"/>
        <v/>
      </c>
      <c r="B216" s="85" t="str">
        <f t="shared" si="25"/>
        <v/>
      </c>
      <c r="C216" s="151" t="str">
        <f t="shared" si="25"/>
        <v/>
      </c>
      <c r="D216" s="85" t="str">
        <f t="shared" si="25"/>
        <v/>
      </c>
      <c r="E216" s="85" t="str">
        <f t="shared" si="25"/>
        <v/>
      </c>
      <c r="F216" s="85" t="str">
        <f t="shared" si="25"/>
        <v/>
      </c>
      <c r="G216" s="85" t="str">
        <f t="shared" si="25"/>
        <v/>
      </c>
      <c r="H216" s="85" t="str">
        <f t="shared" si="25"/>
        <v/>
      </c>
      <c r="I216" s="85" t="str">
        <f t="shared" si="25"/>
        <v/>
      </c>
      <c r="J216" s="85" t="str">
        <f t="shared" si="25"/>
        <v/>
      </c>
      <c r="K216" s="85" t="str">
        <f t="shared" si="25"/>
        <v/>
      </c>
      <c r="L216" s="85" t="str">
        <f t="shared" si="25"/>
        <v/>
      </c>
      <c r="M216" s="85" t="str">
        <f t="shared" si="25"/>
        <v/>
      </c>
      <c r="N216" s="85" t="str">
        <f t="shared" si="25"/>
        <v/>
      </c>
      <c r="O216" s="85" t="str">
        <f t="shared" si="25"/>
        <v/>
      </c>
      <c r="P216" s="85" t="str">
        <f t="shared" si="25"/>
        <v/>
      </c>
      <c r="Q216" s="85" t="str">
        <f t="shared" si="25"/>
        <v/>
      </c>
      <c r="R216" s="85" t="str">
        <f t="shared" si="25"/>
        <v/>
      </c>
      <c r="S216" s="85" t="str">
        <f t="shared" si="25"/>
        <v/>
      </c>
      <c r="T216" s="85" t="str">
        <f t="shared" si="25"/>
        <v/>
      </c>
      <c r="U216" s="85" t="str">
        <f t="shared" si="25"/>
        <v/>
      </c>
      <c r="V216" s="85" t="str">
        <f t="shared" si="25"/>
        <v/>
      </c>
      <c r="W216" s="85" t="str">
        <f t="shared" si="25"/>
        <v/>
      </c>
      <c r="X216" s="85" t="str">
        <f t="shared" si="25"/>
        <v/>
      </c>
      <c r="Y216" s="85" t="str">
        <f t="shared" si="25"/>
        <v/>
      </c>
      <c r="Z216" s="85" t="str">
        <f t="shared" si="25"/>
        <v/>
      </c>
      <c r="AA216" s="85" t="str">
        <f t="shared" si="25"/>
        <v/>
      </c>
      <c r="AB216" s="85" t="str">
        <f t="shared" si="25"/>
        <v/>
      </c>
      <c r="AC216" s="85" t="str">
        <f t="shared" si="25"/>
        <v/>
      </c>
      <c r="AD216" s="85" t="str">
        <f t="shared" si="25"/>
        <v/>
      </c>
      <c r="AE216" s="85" t="str">
        <f t="shared" si="25"/>
        <v/>
      </c>
      <c r="AF216" s="85" t="str">
        <f t="shared" si="25"/>
        <v/>
      </c>
      <c r="AG216" s="85" t="str">
        <f t="shared" si="23"/>
        <v/>
      </c>
      <c r="AH216" s="85" t="str">
        <f t="shared" si="23"/>
        <v/>
      </c>
      <c r="AI216" s="85" t="str">
        <f t="shared" si="23"/>
        <v/>
      </c>
      <c r="AJ216" s="85" t="str">
        <f t="shared" si="23"/>
        <v/>
      </c>
      <c r="AK216" s="85" t="str">
        <f t="shared" si="23"/>
        <v/>
      </c>
      <c r="AL216" s="85" t="str">
        <f t="shared" si="23"/>
        <v/>
      </c>
      <c r="AM216" s="85" t="str">
        <f t="shared" si="23"/>
        <v/>
      </c>
      <c r="AN216" s="514" t="str">
        <f t="shared" si="23"/>
        <v/>
      </c>
      <c r="AO216" s="514" t="str">
        <f t="shared" si="23"/>
        <v/>
      </c>
      <c r="AP216" s="514" t="str">
        <f t="shared" si="23"/>
        <v/>
      </c>
      <c r="AQ216" s="514" t="str">
        <f t="shared" si="23"/>
        <v/>
      </c>
      <c r="AR216" s="514" t="str">
        <f t="shared" si="23"/>
        <v/>
      </c>
      <c r="AS216" s="514" t="str">
        <f t="shared" si="24"/>
        <v/>
      </c>
      <c r="AT216" s="514" t="str">
        <f t="shared" si="24"/>
        <v/>
      </c>
      <c r="AU216" s="514" t="str">
        <f t="shared" si="24"/>
        <v/>
      </c>
      <c r="BK216" s="76"/>
      <c r="BM216" s="164"/>
      <c r="CD216" s="75"/>
    </row>
    <row r="217" spans="1:147" hidden="1">
      <c r="A217" s="85" t="str">
        <f t="shared" si="25"/>
        <v/>
      </c>
      <c r="B217" s="85" t="str">
        <f t="shared" si="25"/>
        <v/>
      </c>
      <c r="C217" s="151" t="str">
        <f t="shared" si="25"/>
        <v/>
      </c>
      <c r="D217" s="85" t="str">
        <f t="shared" si="25"/>
        <v/>
      </c>
      <c r="E217" s="85" t="str">
        <f t="shared" si="25"/>
        <v/>
      </c>
      <c r="F217" s="85" t="str">
        <f t="shared" si="25"/>
        <v/>
      </c>
      <c r="G217" s="85" t="str">
        <f t="shared" si="25"/>
        <v/>
      </c>
      <c r="H217" s="85" t="str">
        <f t="shared" si="25"/>
        <v/>
      </c>
      <c r="I217" s="85" t="str">
        <f t="shared" si="25"/>
        <v/>
      </c>
      <c r="J217" s="85" t="str">
        <f t="shared" si="25"/>
        <v/>
      </c>
      <c r="K217" s="85" t="str">
        <f t="shared" si="25"/>
        <v/>
      </c>
      <c r="L217" s="85" t="str">
        <f t="shared" si="25"/>
        <v/>
      </c>
      <c r="M217" s="85" t="str">
        <f t="shared" si="25"/>
        <v/>
      </c>
      <c r="N217" s="85" t="str">
        <f t="shared" si="25"/>
        <v/>
      </c>
      <c r="O217" s="85" t="str">
        <f t="shared" si="25"/>
        <v/>
      </c>
      <c r="P217" s="85" t="str">
        <f t="shared" si="25"/>
        <v/>
      </c>
      <c r="Q217" s="85" t="str">
        <f t="shared" si="25"/>
        <v/>
      </c>
      <c r="R217" s="85" t="str">
        <f t="shared" si="25"/>
        <v/>
      </c>
      <c r="S217" s="85" t="str">
        <f t="shared" si="25"/>
        <v/>
      </c>
      <c r="T217" s="85" t="str">
        <f t="shared" si="25"/>
        <v/>
      </c>
      <c r="U217" s="85" t="str">
        <f t="shared" si="25"/>
        <v/>
      </c>
      <c r="V217" s="85" t="str">
        <f t="shared" si="25"/>
        <v/>
      </c>
      <c r="W217" s="85" t="str">
        <f t="shared" si="25"/>
        <v/>
      </c>
      <c r="X217" s="85" t="str">
        <f t="shared" si="25"/>
        <v/>
      </c>
      <c r="Y217" s="85" t="str">
        <f t="shared" si="25"/>
        <v/>
      </c>
      <c r="Z217" s="85" t="str">
        <f t="shared" si="25"/>
        <v/>
      </c>
      <c r="AA217" s="85" t="str">
        <f t="shared" si="25"/>
        <v/>
      </c>
      <c r="AB217" s="85" t="str">
        <f t="shared" si="25"/>
        <v/>
      </c>
      <c r="AC217" s="85" t="str">
        <f t="shared" si="25"/>
        <v/>
      </c>
      <c r="AD217" s="85" t="str">
        <f t="shared" si="25"/>
        <v/>
      </c>
      <c r="AE217" s="85" t="str">
        <f t="shared" si="25"/>
        <v/>
      </c>
      <c r="AF217" s="85" t="str">
        <f t="shared" si="25"/>
        <v/>
      </c>
      <c r="AG217" s="85" t="str">
        <f t="shared" si="23"/>
        <v/>
      </c>
      <c r="AH217" s="85" t="str">
        <f t="shared" si="23"/>
        <v/>
      </c>
      <c r="AI217" s="85" t="str">
        <f t="shared" si="23"/>
        <v/>
      </c>
      <c r="AJ217" s="85" t="str">
        <f t="shared" si="23"/>
        <v/>
      </c>
      <c r="AK217" s="85" t="str">
        <f t="shared" si="23"/>
        <v/>
      </c>
      <c r="AL217" s="85" t="str">
        <f t="shared" si="23"/>
        <v/>
      </c>
      <c r="AM217" s="85" t="str">
        <f t="shared" si="23"/>
        <v/>
      </c>
      <c r="AN217" s="514" t="str">
        <f t="shared" si="23"/>
        <v/>
      </c>
      <c r="AO217" s="514" t="str">
        <f t="shared" si="23"/>
        <v/>
      </c>
      <c r="AP217" s="514" t="str">
        <f t="shared" si="23"/>
        <v/>
      </c>
      <c r="AQ217" s="514" t="str">
        <f t="shared" si="23"/>
        <v/>
      </c>
      <c r="AR217" s="514" t="str">
        <f t="shared" si="23"/>
        <v/>
      </c>
      <c r="AS217" s="514" t="str">
        <f t="shared" si="24"/>
        <v/>
      </c>
      <c r="AT217" s="514" t="str">
        <f t="shared" si="24"/>
        <v/>
      </c>
      <c r="AU217" s="514" t="str">
        <f t="shared" si="24"/>
        <v/>
      </c>
      <c r="AW217" s="75"/>
      <c r="BK217" s="76"/>
      <c r="BM217" s="165"/>
    </row>
    <row r="218" spans="1:147" hidden="1">
      <c r="A218" s="85" t="str">
        <f t="shared" si="25"/>
        <v/>
      </c>
      <c r="B218" s="85" t="str">
        <f t="shared" si="25"/>
        <v/>
      </c>
      <c r="C218" s="151" t="str">
        <f t="shared" si="25"/>
        <v/>
      </c>
      <c r="D218" s="85" t="str">
        <f t="shared" si="25"/>
        <v/>
      </c>
      <c r="E218" s="85" t="str">
        <f t="shared" si="25"/>
        <v/>
      </c>
      <c r="F218" s="85" t="str">
        <f t="shared" si="25"/>
        <v/>
      </c>
      <c r="G218" s="85" t="str">
        <f t="shared" si="25"/>
        <v/>
      </c>
      <c r="H218" s="85" t="str">
        <f t="shared" si="25"/>
        <v/>
      </c>
      <c r="I218" s="85" t="str">
        <f t="shared" si="25"/>
        <v/>
      </c>
      <c r="J218" s="85" t="str">
        <f t="shared" si="25"/>
        <v/>
      </c>
      <c r="K218" s="85" t="str">
        <f t="shared" si="25"/>
        <v/>
      </c>
      <c r="L218" s="85" t="str">
        <f t="shared" si="25"/>
        <v/>
      </c>
      <c r="M218" s="85" t="str">
        <f t="shared" si="25"/>
        <v/>
      </c>
      <c r="N218" s="85" t="str">
        <f t="shared" si="25"/>
        <v/>
      </c>
      <c r="O218" s="85" t="str">
        <f t="shared" si="25"/>
        <v/>
      </c>
      <c r="P218" s="85" t="str">
        <f t="shared" si="25"/>
        <v/>
      </c>
      <c r="Q218" s="85" t="str">
        <f t="shared" si="25"/>
        <v/>
      </c>
      <c r="R218" s="85" t="str">
        <f t="shared" si="25"/>
        <v/>
      </c>
      <c r="S218" s="85" t="str">
        <f t="shared" si="25"/>
        <v/>
      </c>
      <c r="T218" s="85" t="str">
        <f t="shared" si="25"/>
        <v/>
      </c>
      <c r="U218" s="85" t="str">
        <f t="shared" si="25"/>
        <v/>
      </c>
      <c r="V218" s="85" t="str">
        <f t="shared" si="25"/>
        <v/>
      </c>
      <c r="W218" s="85" t="str">
        <f t="shared" si="25"/>
        <v/>
      </c>
      <c r="X218" s="85" t="str">
        <f t="shared" si="25"/>
        <v/>
      </c>
      <c r="Y218" s="85" t="str">
        <f t="shared" si="25"/>
        <v/>
      </c>
      <c r="Z218" s="85" t="str">
        <f t="shared" si="25"/>
        <v/>
      </c>
      <c r="AA218" s="85" t="str">
        <f t="shared" si="25"/>
        <v/>
      </c>
      <c r="AB218" s="85" t="str">
        <f t="shared" si="25"/>
        <v/>
      </c>
      <c r="AC218" s="85" t="str">
        <f t="shared" si="25"/>
        <v/>
      </c>
      <c r="AD218" s="85" t="str">
        <f t="shared" si="25"/>
        <v/>
      </c>
      <c r="AE218" s="85" t="str">
        <f t="shared" si="25"/>
        <v/>
      </c>
      <c r="AF218" s="85" t="str">
        <f t="shared" ref="AF218" si="26">AF156&amp;AF187</f>
        <v/>
      </c>
      <c r="AG218" s="85" t="str">
        <f t="shared" si="23"/>
        <v/>
      </c>
      <c r="AH218" s="85" t="str">
        <f t="shared" si="23"/>
        <v/>
      </c>
      <c r="AI218" s="85" t="str">
        <f t="shared" si="23"/>
        <v/>
      </c>
      <c r="AJ218" s="85" t="str">
        <f t="shared" si="23"/>
        <v/>
      </c>
      <c r="AK218" s="85" t="str">
        <f t="shared" si="23"/>
        <v/>
      </c>
      <c r="AL218" s="85" t="str">
        <f t="shared" si="23"/>
        <v/>
      </c>
      <c r="AM218" s="85" t="str">
        <f t="shared" si="23"/>
        <v/>
      </c>
      <c r="AN218" s="514" t="str">
        <f t="shared" si="23"/>
        <v/>
      </c>
      <c r="AO218" s="514" t="str">
        <f t="shared" si="23"/>
        <v/>
      </c>
      <c r="AP218" s="514" t="str">
        <f t="shared" si="23"/>
        <v/>
      </c>
      <c r="AQ218" s="514" t="str">
        <f t="shared" si="23"/>
        <v/>
      </c>
      <c r="AR218" s="514" t="str">
        <f t="shared" si="23"/>
        <v/>
      </c>
      <c r="AS218" s="514" t="str">
        <f t="shared" si="24"/>
        <v/>
      </c>
      <c r="AT218" s="514" t="str">
        <f t="shared" si="24"/>
        <v/>
      </c>
      <c r="AU218" s="514" t="str">
        <f t="shared" si="24"/>
        <v/>
      </c>
      <c r="BK218" s="76"/>
      <c r="BM218" s="165"/>
    </row>
    <row r="219" spans="1:147" hidden="1">
      <c r="A219" s="85" t="str">
        <f t="shared" ref="A219:AF223" si="27">A157&amp;A188</f>
        <v/>
      </c>
      <c r="B219" s="85" t="str">
        <f t="shared" si="27"/>
        <v/>
      </c>
      <c r="C219" s="151" t="str">
        <f t="shared" si="27"/>
        <v/>
      </c>
      <c r="D219" s="85" t="str">
        <f t="shared" si="27"/>
        <v/>
      </c>
      <c r="E219" s="85" t="str">
        <f t="shared" si="27"/>
        <v/>
      </c>
      <c r="F219" s="85" t="str">
        <f t="shared" si="27"/>
        <v/>
      </c>
      <c r="G219" s="85" t="str">
        <f t="shared" si="27"/>
        <v/>
      </c>
      <c r="H219" s="85" t="str">
        <f t="shared" si="27"/>
        <v/>
      </c>
      <c r="I219" s="85" t="str">
        <f t="shared" si="27"/>
        <v/>
      </c>
      <c r="J219" s="85" t="str">
        <f t="shared" si="27"/>
        <v/>
      </c>
      <c r="K219" s="85" t="str">
        <f t="shared" si="27"/>
        <v/>
      </c>
      <c r="L219" s="85" t="str">
        <f t="shared" si="27"/>
        <v/>
      </c>
      <c r="M219" s="85" t="str">
        <f t="shared" si="27"/>
        <v/>
      </c>
      <c r="N219" s="85" t="str">
        <f t="shared" si="27"/>
        <v/>
      </c>
      <c r="O219" s="85" t="str">
        <f t="shared" si="27"/>
        <v/>
      </c>
      <c r="P219" s="85" t="str">
        <f t="shared" si="27"/>
        <v/>
      </c>
      <c r="Q219" s="85" t="str">
        <f t="shared" si="27"/>
        <v/>
      </c>
      <c r="R219" s="85" t="str">
        <f t="shared" si="27"/>
        <v/>
      </c>
      <c r="S219" s="85" t="str">
        <f t="shared" si="27"/>
        <v/>
      </c>
      <c r="T219" s="85" t="str">
        <f t="shared" si="27"/>
        <v/>
      </c>
      <c r="U219" s="85" t="str">
        <f t="shared" si="27"/>
        <v/>
      </c>
      <c r="V219" s="85" t="str">
        <f t="shared" si="27"/>
        <v/>
      </c>
      <c r="W219" s="85" t="str">
        <f t="shared" si="27"/>
        <v/>
      </c>
      <c r="X219" s="85" t="str">
        <f t="shared" si="27"/>
        <v/>
      </c>
      <c r="Y219" s="85" t="str">
        <f t="shared" si="27"/>
        <v/>
      </c>
      <c r="Z219" s="85" t="str">
        <f t="shared" si="27"/>
        <v/>
      </c>
      <c r="AA219" s="85" t="str">
        <f t="shared" si="27"/>
        <v/>
      </c>
      <c r="AB219" s="85" t="str">
        <f t="shared" si="27"/>
        <v/>
      </c>
      <c r="AC219" s="85" t="str">
        <f t="shared" si="27"/>
        <v/>
      </c>
      <c r="AD219" s="85" t="str">
        <f t="shared" si="27"/>
        <v/>
      </c>
      <c r="AE219" s="85" t="str">
        <f t="shared" si="27"/>
        <v/>
      </c>
      <c r="AF219" s="85" t="str">
        <f t="shared" si="27"/>
        <v/>
      </c>
      <c r="AG219" s="85" t="str">
        <f t="shared" si="23"/>
        <v/>
      </c>
      <c r="AH219" s="85" t="str">
        <f t="shared" si="23"/>
        <v/>
      </c>
      <c r="AI219" s="85" t="str">
        <f t="shared" si="23"/>
        <v/>
      </c>
      <c r="AJ219" s="85" t="str">
        <f t="shared" si="23"/>
        <v/>
      </c>
      <c r="AK219" s="85" t="str">
        <f t="shared" si="23"/>
        <v/>
      </c>
      <c r="AL219" s="85" t="str">
        <f t="shared" si="23"/>
        <v/>
      </c>
      <c r="AM219" s="85" t="str">
        <f t="shared" si="23"/>
        <v/>
      </c>
      <c r="AN219" s="514" t="str">
        <f t="shared" si="23"/>
        <v/>
      </c>
      <c r="AO219" s="514" t="str">
        <f t="shared" si="23"/>
        <v/>
      </c>
      <c r="AP219" s="514" t="str">
        <f t="shared" si="23"/>
        <v/>
      </c>
      <c r="AQ219" s="514" t="str">
        <f t="shared" si="23"/>
        <v/>
      </c>
      <c r="AR219" s="514" t="str">
        <f t="shared" si="23"/>
        <v/>
      </c>
      <c r="AS219" s="514" t="str">
        <f t="shared" si="24"/>
        <v/>
      </c>
      <c r="AT219" s="514" t="str">
        <f t="shared" si="24"/>
        <v/>
      </c>
      <c r="AU219" s="514" t="str">
        <f t="shared" si="24"/>
        <v/>
      </c>
    </row>
    <row r="220" spans="1:147" hidden="1">
      <c r="A220" s="85" t="str">
        <f t="shared" si="27"/>
        <v/>
      </c>
      <c r="B220" s="85" t="str">
        <f t="shared" si="27"/>
        <v/>
      </c>
      <c r="C220" s="151" t="str">
        <f t="shared" si="27"/>
        <v/>
      </c>
      <c r="D220" s="85" t="str">
        <f t="shared" si="27"/>
        <v/>
      </c>
      <c r="E220" s="85" t="str">
        <f t="shared" si="27"/>
        <v/>
      </c>
      <c r="F220" s="85" t="str">
        <f t="shared" si="27"/>
        <v/>
      </c>
      <c r="G220" s="85" t="str">
        <f t="shared" si="27"/>
        <v/>
      </c>
      <c r="H220" s="85" t="str">
        <f t="shared" si="27"/>
        <v/>
      </c>
      <c r="I220" s="85" t="str">
        <f t="shared" si="27"/>
        <v/>
      </c>
      <c r="J220" s="85" t="str">
        <f t="shared" si="27"/>
        <v/>
      </c>
      <c r="K220" s="85" t="str">
        <f t="shared" si="27"/>
        <v/>
      </c>
      <c r="L220" s="85" t="str">
        <f t="shared" si="27"/>
        <v/>
      </c>
      <c r="M220" s="85" t="str">
        <f t="shared" si="27"/>
        <v/>
      </c>
      <c r="N220" s="85" t="str">
        <f t="shared" si="27"/>
        <v/>
      </c>
      <c r="O220" s="85" t="str">
        <f t="shared" si="27"/>
        <v/>
      </c>
      <c r="P220" s="85" t="str">
        <f t="shared" si="27"/>
        <v/>
      </c>
      <c r="Q220" s="85" t="str">
        <f t="shared" si="27"/>
        <v/>
      </c>
      <c r="R220" s="85" t="str">
        <f t="shared" si="27"/>
        <v/>
      </c>
      <c r="S220" s="85" t="str">
        <f t="shared" si="27"/>
        <v/>
      </c>
      <c r="T220" s="85" t="str">
        <f t="shared" si="27"/>
        <v/>
      </c>
      <c r="U220" s="85" t="str">
        <f t="shared" si="27"/>
        <v/>
      </c>
      <c r="V220" s="85" t="str">
        <f t="shared" si="27"/>
        <v/>
      </c>
      <c r="W220" s="85" t="str">
        <f t="shared" si="27"/>
        <v/>
      </c>
      <c r="X220" s="85" t="str">
        <f t="shared" si="27"/>
        <v/>
      </c>
      <c r="Y220" s="85" t="str">
        <f t="shared" si="27"/>
        <v/>
      </c>
      <c r="Z220" s="85" t="str">
        <f t="shared" si="27"/>
        <v/>
      </c>
      <c r="AA220" s="85" t="str">
        <f t="shared" si="27"/>
        <v/>
      </c>
      <c r="AB220" s="85" t="str">
        <f t="shared" si="27"/>
        <v/>
      </c>
      <c r="AC220" s="85" t="str">
        <f t="shared" si="27"/>
        <v/>
      </c>
      <c r="AD220" s="85" t="str">
        <f t="shared" si="27"/>
        <v/>
      </c>
      <c r="AE220" s="85" t="str">
        <f t="shared" si="27"/>
        <v/>
      </c>
      <c r="AF220" s="85" t="str">
        <f t="shared" si="27"/>
        <v/>
      </c>
      <c r="AG220" s="85" t="str">
        <f t="shared" si="23"/>
        <v/>
      </c>
      <c r="AH220" s="85" t="str">
        <f t="shared" si="23"/>
        <v/>
      </c>
      <c r="AI220" s="85" t="str">
        <f t="shared" si="23"/>
        <v/>
      </c>
      <c r="AJ220" s="85" t="str">
        <f t="shared" si="23"/>
        <v/>
      </c>
      <c r="AK220" s="85" t="str">
        <f t="shared" si="23"/>
        <v/>
      </c>
      <c r="AL220" s="85" t="str">
        <f t="shared" si="23"/>
        <v/>
      </c>
      <c r="AM220" s="85" t="str">
        <f t="shared" si="23"/>
        <v/>
      </c>
      <c r="AN220" s="514" t="str">
        <f t="shared" si="23"/>
        <v/>
      </c>
      <c r="AO220" s="514" t="str">
        <f t="shared" si="23"/>
        <v/>
      </c>
      <c r="AP220" s="514" t="str">
        <f t="shared" si="23"/>
        <v/>
      </c>
      <c r="AQ220" s="514" t="str">
        <f t="shared" si="23"/>
        <v/>
      </c>
      <c r="AR220" s="514" t="str">
        <f t="shared" si="23"/>
        <v/>
      </c>
      <c r="AS220" s="514" t="str">
        <f t="shared" si="24"/>
        <v/>
      </c>
      <c r="AT220" s="514" t="str">
        <f t="shared" si="24"/>
        <v/>
      </c>
      <c r="AU220" s="514" t="str">
        <f t="shared" si="24"/>
        <v/>
      </c>
    </row>
    <row r="221" spans="1:147" hidden="1">
      <c r="A221" s="85" t="str">
        <f t="shared" si="27"/>
        <v/>
      </c>
      <c r="B221" s="85" t="str">
        <f t="shared" si="27"/>
        <v/>
      </c>
      <c r="C221" s="151" t="str">
        <f t="shared" si="27"/>
        <v/>
      </c>
      <c r="D221" s="85" t="str">
        <f t="shared" si="27"/>
        <v/>
      </c>
      <c r="E221" s="85" t="str">
        <f t="shared" si="27"/>
        <v/>
      </c>
      <c r="F221" s="85" t="str">
        <f t="shared" si="27"/>
        <v/>
      </c>
      <c r="G221" s="85" t="str">
        <f t="shared" si="27"/>
        <v/>
      </c>
      <c r="H221" s="85" t="str">
        <f t="shared" si="27"/>
        <v/>
      </c>
      <c r="I221" s="85" t="str">
        <f t="shared" si="27"/>
        <v/>
      </c>
      <c r="J221" s="85" t="str">
        <f t="shared" si="27"/>
        <v/>
      </c>
      <c r="K221" s="85" t="str">
        <f t="shared" si="27"/>
        <v/>
      </c>
      <c r="L221" s="85" t="str">
        <f t="shared" si="27"/>
        <v/>
      </c>
      <c r="M221" s="85" t="str">
        <f t="shared" si="27"/>
        <v/>
      </c>
      <c r="N221" s="85" t="str">
        <f t="shared" si="27"/>
        <v/>
      </c>
      <c r="O221" s="85" t="str">
        <f t="shared" si="27"/>
        <v/>
      </c>
      <c r="P221" s="85" t="str">
        <f t="shared" si="27"/>
        <v/>
      </c>
      <c r="Q221" s="85" t="str">
        <f t="shared" si="27"/>
        <v/>
      </c>
      <c r="R221" s="85" t="str">
        <f t="shared" si="27"/>
        <v/>
      </c>
      <c r="S221" s="85" t="str">
        <f t="shared" si="27"/>
        <v/>
      </c>
      <c r="T221" s="85" t="str">
        <f t="shared" si="27"/>
        <v/>
      </c>
      <c r="U221" s="85" t="str">
        <f t="shared" si="27"/>
        <v/>
      </c>
      <c r="V221" s="85" t="str">
        <f t="shared" si="27"/>
        <v/>
      </c>
      <c r="W221" s="85" t="str">
        <f t="shared" si="27"/>
        <v/>
      </c>
      <c r="X221" s="85" t="str">
        <f t="shared" si="27"/>
        <v/>
      </c>
      <c r="Y221" s="85" t="str">
        <f t="shared" si="27"/>
        <v/>
      </c>
      <c r="Z221" s="85" t="str">
        <f t="shared" si="27"/>
        <v/>
      </c>
      <c r="AA221" s="85" t="str">
        <f t="shared" si="27"/>
        <v/>
      </c>
      <c r="AB221" s="85" t="str">
        <f t="shared" si="27"/>
        <v/>
      </c>
      <c r="AC221" s="85" t="str">
        <f t="shared" si="27"/>
        <v/>
      </c>
      <c r="AD221" s="85" t="str">
        <f t="shared" si="27"/>
        <v/>
      </c>
      <c r="AE221" s="85" t="str">
        <f t="shared" si="27"/>
        <v/>
      </c>
      <c r="AF221" s="85" t="str">
        <f t="shared" si="27"/>
        <v/>
      </c>
      <c r="AG221" s="85" t="str">
        <f t="shared" si="23"/>
        <v/>
      </c>
      <c r="AH221" s="85" t="str">
        <f t="shared" si="23"/>
        <v/>
      </c>
      <c r="AI221" s="85" t="str">
        <f t="shared" si="23"/>
        <v/>
      </c>
      <c r="AJ221" s="85" t="str">
        <f t="shared" si="23"/>
        <v/>
      </c>
      <c r="AK221" s="85" t="str">
        <f t="shared" si="23"/>
        <v/>
      </c>
      <c r="AL221" s="85" t="str">
        <f t="shared" si="23"/>
        <v/>
      </c>
      <c r="AM221" s="85" t="str">
        <f t="shared" si="23"/>
        <v/>
      </c>
      <c r="AN221" s="514" t="str">
        <f t="shared" si="23"/>
        <v/>
      </c>
      <c r="AO221" s="514" t="str">
        <f t="shared" si="23"/>
        <v/>
      </c>
      <c r="AP221" s="514" t="str">
        <f t="shared" si="23"/>
        <v/>
      </c>
      <c r="AQ221" s="514" t="str">
        <f t="shared" si="23"/>
        <v/>
      </c>
      <c r="AR221" s="514" t="str">
        <f t="shared" si="23"/>
        <v/>
      </c>
      <c r="AS221" s="514" t="str">
        <f t="shared" si="24"/>
        <v/>
      </c>
      <c r="AT221" s="514" t="str">
        <f t="shared" si="24"/>
        <v/>
      </c>
      <c r="AU221" s="514" t="str">
        <f t="shared" si="24"/>
        <v/>
      </c>
    </row>
    <row r="222" spans="1:147" hidden="1">
      <c r="A222" s="85" t="str">
        <f t="shared" si="27"/>
        <v/>
      </c>
      <c r="B222" s="85" t="str">
        <f t="shared" si="27"/>
        <v/>
      </c>
      <c r="C222" s="151" t="str">
        <f t="shared" si="27"/>
        <v/>
      </c>
      <c r="D222" s="85" t="str">
        <f t="shared" si="27"/>
        <v/>
      </c>
      <c r="E222" s="85" t="str">
        <f t="shared" si="27"/>
        <v/>
      </c>
      <c r="F222" s="85" t="str">
        <f t="shared" si="27"/>
        <v/>
      </c>
      <c r="G222" s="85" t="str">
        <f t="shared" si="27"/>
        <v/>
      </c>
      <c r="H222" s="85" t="str">
        <f t="shared" si="27"/>
        <v/>
      </c>
      <c r="I222" s="85" t="str">
        <f t="shared" si="27"/>
        <v/>
      </c>
      <c r="J222" s="85" t="str">
        <f t="shared" si="27"/>
        <v/>
      </c>
      <c r="K222" s="85" t="str">
        <f t="shared" si="27"/>
        <v/>
      </c>
      <c r="L222" s="85" t="str">
        <f t="shared" si="27"/>
        <v/>
      </c>
      <c r="M222" s="85" t="str">
        <f t="shared" si="27"/>
        <v/>
      </c>
      <c r="N222" s="85" t="str">
        <f t="shared" si="27"/>
        <v/>
      </c>
      <c r="O222" s="85" t="str">
        <f t="shared" si="27"/>
        <v/>
      </c>
      <c r="P222" s="85" t="str">
        <f t="shared" si="27"/>
        <v/>
      </c>
      <c r="Q222" s="85" t="str">
        <f t="shared" si="27"/>
        <v/>
      </c>
      <c r="R222" s="85" t="str">
        <f t="shared" si="27"/>
        <v/>
      </c>
      <c r="S222" s="85" t="str">
        <f t="shared" si="27"/>
        <v/>
      </c>
      <c r="T222" s="85" t="str">
        <f t="shared" si="27"/>
        <v/>
      </c>
      <c r="U222" s="85" t="str">
        <f t="shared" si="27"/>
        <v/>
      </c>
      <c r="V222" s="85" t="str">
        <f t="shared" si="27"/>
        <v/>
      </c>
      <c r="W222" s="85" t="str">
        <f t="shared" si="27"/>
        <v/>
      </c>
      <c r="X222" s="85" t="str">
        <f t="shared" si="27"/>
        <v/>
      </c>
      <c r="Y222" s="85" t="str">
        <f t="shared" si="27"/>
        <v/>
      </c>
      <c r="Z222" s="85" t="str">
        <f t="shared" si="27"/>
        <v/>
      </c>
      <c r="AA222" s="85" t="str">
        <f t="shared" si="27"/>
        <v/>
      </c>
      <c r="AB222" s="85" t="str">
        <f t="shared" si="27"/>
        <v/>
      </c>
      <c r="AC222" s="85" t="str">
        <f t="shared" si="27"/>
        <v/>
      </c>
      <c r="AD222" s="85" t="str">
        <f t="shared" si="27"/>
        <v/>
      </c>
      <c r="AE222" s="85" t="str">
        <f t="shared" si="27"/>
        <v/>
      </c>
      <c r="AF222" s="85" t="str">
        <f t="shared" si="27"/>
        <v/>
      </c>
      <c r="AG222" s="85" t="str">
        <f t="shared" si="23"/>
        <v/>
      </c>
      <c r="AH222" s="85" t="str">
        <f t="shared" si="23"/>
        <v/>
      </c>
      <c r="AI222" s="85" t="str">
        <f t="shared" si="23"/>
        <v/>
      </c>
      <c r="AJ222" s="85" t="str">
        <f t="shared" si="23"/>
        <v/>
      </c>
      <c r="AK222" s="85" t="str">
        <f t="shared" si="23"/>
        <v/>
      </c>
      <c r="AL222" s="85" t="str">
        <f t="shared" si="23"/>
        <v/>
      </c>
      <c r="AM222" s="85" t="str">
        <f t="shared" si="23"/>
        <v/>
      </c>
      <c r="AN222" s="514" t="str">
        <f t="shared" si="23"/>
        <v/>
      </c>
      <c r="AO222" s="514" t="str">
        <f t="shared" si="23"/>
        <v/>
      </c>
      <c r="AP222" s="514" t="str">
        <f t="shared" si="23"/>
        <v/>
      </c>
      <c r="AQ222" s="514" t="str">
        <f t="shared" si="23"/>
        <v/>
      </c>
      <c r="AR222" s="514" t="str">
        <f t="shared" si="23"/>
        <v/>
      </c>
      <c r="AS222" s="514" t="str">
        <f t="shared" si="24"/>
        <v/>
      </c>
      <c r="AT222" s="514" t="str">
        <f t="shared" si="24"/>
        <v/>
      </c>
      <c r="AU222" s="514" t="str">
        <f t="shared" si="24"/>
        <v/>
      </c>
    </row>
    <row r="223" spans="1:147" hidden="1">
      <c r="A223" s="85" t="str">
        <f t="shared" si="27"/>
        <v/>
      </c>
      <c r="B223" s="85" t="str">
        <f t="shared" si="27"/>
        <v/>
      </c>
      <c r="C223" s="151" t="str">
        <f t="shared" si="27"/>
        <v/>
      </c>
      <c r="D223" s="85" t="str">
        <f t="shared" si="27"/>
        <v/>
      </c>
      <c r="E223" s="85" t="str">
        <f t="shared" si="27"/>
        <v/>
      </c>
      <c r="F223" s="85" t="str">
        <f t="shared" si="27"/>
        <v/>
      </c>
      <c r="G223" s="85" t="str">
        <f t="shared" si="27"/>
        <v/>
      </c>
      <c r="H223" s="85" t="str">
        <f t="shared" si="27"/>
        <v/>
      </c>
      <c r="I223" s="85" t="str">
        <f t="shared" si="27"/>
        <v/>
      </c>
      <c r="J223" s="85" t="str">
        <f t="shared" si="27"/>
        <v/>
      </c>
      <c r="K223" s="85" t="str">
        <f t="shared" si="27"/>
        <v/>
      </c>
      <c r="L223" s="85" t="str">
        <f t="shared" si="27"/>
        <v/>
      </c>
      <c r="M223" s="85" t="str">
        <f t="shared" si="27"/>
        <v/>
      </c>
      <c r="N223" s="85" t="str">
        <f t="shared" si="27"/>
        <v/>
      </c>
      <c r="O223" s="85" t="str">
        <f t="shared" si="27"/>
        <v/>
      </c>
      <c r="P223" s="85" t="str">
        <f t="shared" si="27"/>
        <v/>
      </c>
      <c r="Q223" s="85" t="str">
        <f t="shared" si="27"/>
        <v/>
      </c>
      <c r="R223" s="85" t="str">
        <f t="shared" si="27"/>
        <v/>
      </c>
      <c r="S223" s="85" t="str">
        <f t="shared" si="27"/>
        <v/>
      </c>
      <c r="T223" s="85" t="str">
        <f t="shared" si="27"/>
        <v/>
      </c>
      <c r="U223" s="85" t="str">
        <f t="shared" si="27"/>
        <v/>
      </c>
      <c r="V223" s="85" t="str">
        <f t="shared" si="27"/>
        <v/>
      </c>
      <c r="W223" s="85" t="str">
        <f t="shared" si="27"/>
        <v/>
      </c>
      <c r="X223" s="85" t="str">
        <f t="shared" si="27"/>
        <v/>
      </c>
      <c r="Y223" s="85" t="str">
        <f t="shared" si="27"/>
        <v/>
      </c>
      <c r="Z223" s="85" t="str">
        <f t="shared" si="27"/>
        <v/>
      </c>
      <c r="AA223" s="85" t="str">
        <f t="shared" si="27"/>
        <v/>
      </c>
      <c r="AB223" s="85" t="str">
        <f t="shared" si="27"/>
        <v/>
      </c>
      <c r="AC223" s="85" t="str">
        <f t="shared" si="27"/>
        <v/>
      </c>
      <c r="AD223" s="85" t="str">
        <f t="shared" si="27"/>
        <v/>
      </c>
      <c r="AE223" s="85" t="str">
        <f t="shared" si="27"/>
        <v/>
      </c>
      <c r="AF223" s="85" t="str">
        <f t="shared" si="27"/>
        <v/>
      </c>
      <c r="AG223" s="85" t="str">
        <f t="shared" si="23"/>
        <v/>
      </c>
      <c r="AH223" s="85" t="str">
        <f t="shared" si="23"/>
        <v/>
      </c>
      <c r="AI223" s="85" t="str">
        <f t="shared" si="23"/>
        <v/>
      </c>
      <c r="AJ223" s="85" t="str">
        <f t="shared" si="23"/>
        <v/>
      </c>
      <c r="AK223" s="85" t="str">
        <f t="shared" si="23"/>
        <v/>
      </c>
      <c r="AL223" s="85" t="str">
        <f t="shared" si="23"/>
        <v/>
      </c>
      <c r="AM223" s="85" t="str">
        <f t="shared" si="23"/>
        <v/>
      </c>
      <c r="AN223" s="514" t="str">
        <f t="shared" si="23"/>
        <v/>
      </c>
      <c r="AO223" s="514" t="str">
        <f t="shared" si="23"/>
        <v/>
      </c>
      <c r="AP223" s="514" t="str">
        <f t="shared" si="23"/>
        <v/>
      </c>
      <c r="AQ223" s="514" t="str">
        <f t="shared" si="23"/>
        <v/>
      </c>
      <c r="AR223" s="514" t="str">
        <f t="shared" si="23"/>
        <v/>
      </c>
      <c r="AS223" s="514" t="str">
        <f t="shared" si="24"/>
        <v/>
      </c>
      <c r="AT223" s="514" t="str">
        <f t="shared" si="24"/>
        <v/>
      </c>
      <c r="AU223" s="514" t="str">
        <f t="shared" si="24"/>
        <v/>
      </c>
    </row>
    <row r="224" spans="1:147" hidden="1">
      <c r="A224" s="76"/>
      <c r="C224" s="165"/>
      <c r="D224" s="76"/>
      <c r="F224" s="76"/>
      <c r="V224" s="80"/>
      <c r="AG224" s="82"/>
      <c r="AN224" s="75"/>
      <c r="AO224" s="75"/>
      <c r="AP224" s="75"/>
      <c r="AQ224" s="75"/>
      <c r="AR224" s="75"/>
      <c r="AS224" s="75"/>
    </row>
    <row r="225" spans="1:108" hidden="1">
      <c r="A225" s="166" t="str">
        <f>$CI$3&amp;"_"&amp;見本!$CZ$3</f>
        <v>[簡易法]　絶縁油_0.15mg/kg</v>
      </c>
      <c r="B225" s="166" t="str">
        <f>$CI$4&amp;"_"&amp;見本!$CZ$4</f>
        <v>[低濃度ＰＣＢ第５版]紙くず等(含有)_0.15mg/kg</v>
      </c>
      <c r="C225" s="166" t="str">
        <f>$CI$4&amp;"_"&amp;見本!$DA$4</f>
        <v>[低濃度ＰＣＢ第５版]紙くず等(含有)_50mg/kg</v>
      </c>
      <c r="D225" s="166" t="str">
        <f>$CI$5&amp;"_"&amp;見本!$CZ$5</f>
        <v>[低濃度ＰＣＢ第５版]廃活性炭(含有)_お問い合わせください</v>
      </c>
      <c r="E225" s="166" t="str">
        <f>$CI$6&amp;"_"&amp;見本!$CZ$6</f>
        <v>[低濃度ＰＣＢ第５版]汚泥(含有)_0.15mg/kg</v>
      </c>
      <c r="F225" s="166" t="str">
        <f>$CI$6&amp;"_"&amp;見本!$DA$6</f>
        <v>[低濃度ＰＣＢ第５版]汚泥(含有)_50mg/kg</v>
      </c>
      <c r="G225" s="166" t="str">
        <f>$CI$7&amp;"_"&amp;見本!$CZ$7</f>
        <v>[低濃度ＰＣＢ第５版]廃プラスチック類(表面拭き取り)_目的(2)をご選択ください</v>
      </c>
      <c r="H225" s="166" t="str">
        <f>$CI$7&amp;"_"&amp;見本!$DA$7</f>
        <v>[低濃度ＰＣＢ第５版]廃プラスチック類(表面拭き取り)_0.01mg/100c㎡</v>
      </c>
      <c r="I225" s="166" t="str">
        <f>$CI$8&amp;"_"&amp;見本!$CZ$8</f>
        <v>[低濃度ＰＣＢ法５版]金属くず(表面拭き取り)_目的(2)をご選択ください</v>
      </c>
      <c r="J225" s="166" t="str">
        <f>$CI$8&amp;"_"&amp;見本!$DA$8</f>
        <v>[低濃度ＰＣＢ法５版]金属くず(表面拭き取り)_0.01mg/100c㎡</v>
      </c>
      <c r="K225" s="166" t="str">
        <f>$CI$9&amp;"_"&amp;見本!$CZ$9</f>
        <v>[低濃度ＰＣＢ第５版]金属くず(表面抽出)_目的(2)をご選択ください</v>
      </c>
      <c r="L225" s="166" t="str">
        <f>$CI$9&amp;"_"&amp;見本!$DA$9</f>
        <v>[低濃度ＰＣＢ第５版]金属くず(表面抽出)_50mg/kg</v>
      </c>
      <c r="M225" s="166" t="str">
        <f>$CI$10&amp;"_"&amp;見本!$CZ$10</f>
        <v>[低濃度ＰＣＢ第５版]コンクリートくず_目的(2)をご選択ください</v>
      </c>
      <c r="N225" s="166" t="str">
        <f>$CI$10&amp;"_"&amp;見本!$DA$10</f>
        <v>[低濃度ＰＣＢ第５版]コンクリートくず_50mg/kg</v>
      </c>
      <c r="O225" s="166" t="str">
        <f>$CI$11&amp;"_"&amp;見本!$CZ$11&amp;見本!$CY$11</f>
        <v>[低濃度ＰＣＢ第５版]塗膜くず(含有)_0.15mg/kg 方法指定なし(※1)</v>
      </c>
      <c r="P225" s="166" t="str">
        <f>$CI$11&amp;"_"&amp;見本!$CZ$11&amp;見本!$CY$12</f>
        <v>[低濃度ＰＣＢ第５版]塗膜くず(含有)_0.15mg/kg HRMS法(※2)</v>
      </c>
      <c r="Q225" s="166" t="str">
        <f>$CI$11&amp;"_"&amp;見本!$CZ$11&amp;見本!$CY$13</f>
        <v>[低濃度ＰＣＢ第５版]塗膜くず(含有)_0.15mg/kg HRMS法 (DMSO処理)(※3)</v>
      </c>
      <c r="R225" s="166" t="str">
        <f>$CI$11&amp;"_"&amp;見本!$DA$11&amp;見本!$CY$11</f>
        <v>[低濃度ＰＣＢ第５版]塗膜くず(含有)_50mg/kg方法指定なし(※1)</v>
      </c>
      <c r="S225" s="166" t="str">
        <f>$CI$11&amp;"_"&amp;見本!$DA$11&amp;見本!$CY$12</f>
        <v>[低濃度ＰＣＢ第５版]塗膜くず(含有)_50mg/kgHRMS法(※2)</v>
      </c>
      <c r="T225" s="166" t="str">
        <f>$CI$11&amp;"_"&amp;見本!$DA$11&amp;見本!$CY$13</f>
        <v>[低濃度ＰＣＢ第５版]塗膜くず(含有)_50mg/kgHRMS法 (DMSO処理)(※3)</v>
      </c>
      <c r="U225" s="166" t="str">
        <f>$CI$12&amp;"_"&amp;見本!$CZ$14</f>
        <v>[低濃度ＰＣＢ第５版]廃感圧紙(含有)_0.15mg/kg</v>
      </c>
      <c r="V225" s="166" t="str">
        <f>$CI$12&amp;"_"&amp;見本!$DA$14</f>
        <v>[低濃度ＰＣＢ第５版]廃感圧紙(含有)_50mg/kg</v>
      </c>
      <c r="W225" s="166" t="str">
        <f>$CI$13&amp;"_"&amp;見本!$CZ$15</f>
        <v>[低濃度ＰＣＢ第５版]廃シーリング材(含有)_0.15mg/kg</v>
      </c>
      <c r="X225" s="166" t="str">
        <f>$CI$13&amp;"_"&amp;見本!$DA$15</f>
        <v>[低濃度ＰＣＢ第５版]廃シーリング材(含有)_50mg/kg</v>
      </c>
      <c r="Y225" s="166" t="str">
        <f>$CI$14&amp;"_"&amp;見本!$CZ$16</f>
        <v>[厚生省告示192号別表第3]第1(洗浄液)_0.05mg/kg</v>
      </c>
      <c r="Z225" s="166" t="str">
        <f>$CI$14&amp;"_"&amp;見本!$DA$16</f>
        <v>[厚生省告示192号別表第3]第1(洗浄液)_目的(1)をご選択ください</v>
      </c>
      <c r="AA225" s="166" t="str">
        <f>$CI$15&amp;"_"&amp;見本!$CZ$17</f>
        <v>[厚生省告示192号別表第3]第2(拭き取り)_0.01μg/100c㎡</v>
      </c>
      <c r="AB225" s="166" t="str">
        <f>$CI$15&amp;"_"&amp;見本!$DA$17</f>
        <v>[厚生省告示192号別表第3]第2(拭き取り)_目的(1)をご選択ください</v>
      </c>
      <c r="AC225" s="166" t="str">
        <f>$CI$16&amp;"_"&amp;見本!$CZ$18</f>
        <v>[厚生省告示192号別表第3]第3(部材採取)_0.01㎎/kg</v>
      </c>
      <c r="AD225" s="166" t="str">
        <f>$CI$16&amp;"_"&amp;見本!$DA$18</f>
        <v>[厚生省告示192号別表第3]第3(部材採取)_目的(1)をご選択ください</v>
      </c>
      <c r="AE225" s="166" t="str">
        <f>$CI$16&amp;"_"&amp;見本!$CZ$20</f>
        <v>[厚生省告示192号別表第3]第3(部材採取)_---</v>
      </c>
      <c r="AF225" s="166" t="str">
        <f>$CI$16&amp;"_"&amp;見本!$DA$20</f>
        <v>[厚生省告示192号別表第3]第3(部材採取)_----</v>
      </c>
      <c r="AG225" s="166" t="str">
        <f>$CI$17&amp;"_"&amp;$CZ$19</f>
        <v>[JIS K 5674］塗膜くず　鉛・クロム（PCB分析不要）_Pb600/Cr300mg/kg</v>
      </c>
      <c r="AH225" s="166" t="str">
        <f>$CP$11</f>
        <v>JIS K 5674</v>
      </c>
      <c r="AI225" s="166" t="str">
        <f>$CQ$11</f>
        <v>底質調査方法</v>
      </c>
      <c r="AJ225" s="166" t="str">
        <f>$CR$11</f>
        <v>分析不要</v>
      </c>
      <c r="AK225" s="166" t="str">
        <f>$CP$12</f>
        <v>BaPからの換算法</v>
      </c>
      <c r="AL225" s="166" t="str">
        <f>$CQ$12</f>
        <v>作業環境測定ガイドブック法</v>
      </c>
      <c r="AM225" s="166" t="str">
        <f>$CR$12</f>
        <v>分析不要</v>
      </c>
      <c r="AN225" s="166" t="str">
        <f>$CP$13</f>
        <v>[13号]PCB・鉛・六価クロム</v>
      </c>
      <c r="AO225" s="166" t="str">
        <f>$CQ$13</f>
        <v>[13号]7項目(※4)＋油分＋含水率</v>
      </c>
      <c r="AP225" s="166" t="str">
        <f>$CR$13</f>
        <v>[13号]その他組み合わせ(備考欄に記載ください）</v>
      </c>
      <c r="AQ225" s="166" t="str">
        <f>$CS$13</f>
        <v>[13号]分析不要</v>
      </c>
      <c r="AR225" s="166" t="str">
        <f>$CX$20&amp;"_"&amp;$CZ$20</f>
        <v>その他(備考欄に入力ください）_---</v>
      </c>
      <c r="AS225" s="166" t="str">
        <f>$AS$131</f>
        <v>拭き取り試験</v>
      </c>
      <c r="AT225" s="166" t="str">
        <f>$AT$131</f>
        <v>[報告書記載：その他]</v>
      </c>
      <c r="AU225" s="166" t="str">
        <f>$AU$131</f>
        <v>備考欄</v>
      </c>
    </row>
    <row r="226" spans="1:108" hidden="1">
      <c r="A226" s="77" t="str">
        <f t="shared" ref="A226:AU226" si="28">IF(A227&lt;&gt;"",A193&amp;" : ","")</f>
        <v xml:space="preserve">[簡易法]　絶縁油_0.15mg/kg : </v>
      </c>
      <c r="B226" s="77" t="str">
        <f t="shared" si="28"/>
        <v/>
      </c>
      <c r="C226" s="151" t="str">
        <f t="shared" si="28"/>
        <v/>
      </c>
      <c r="D226" s="77" t="str">
        <f t="shared" si="28"/>
        <v/>
      </c>
      <c r="E226" s="77" t="str">
        <f t="shared" si="28"/>
        <v/>
      </c>
      <c r="F226" s="77" t="str">
        <f t="shared" si="28"/>
        <v/>
      </c>
      <c r="G226" s="77" t="str">
        <f t="shared" si="28"/>
        <v/>
      </c>
      <c r="H226" s="77" t="str">
        <f t="shared" si="28"/>
        <v/>
      </c>
      <c r="I226" s="77" t="str">
        <f t="shared" si="28"/>
        <v/>
      </c>
      <c r="J226" s="77" t="str">
        <f t="shared" si="28"/>
        <v/>
      </c>
      <c r="K226" s="77" t="str">
        <f t="shared" si="28"/>
        <v/>
      </c>
      <c r="L226" s="77" t="str">
        <f t="shared" si="28"/>
        <v/>
      </c>
      <c r="M226" s="77" t="str">
        <f t="shared" si="28"/>
        <v/>
      </c>
      <c r="N226" s="154" t="str">
        <f t="shared" si="28"/>
        <v/>
      </c>
      <c r="O226" s="77" t="str">
        <f t="shared" si="28"/>
        <v xml:space="preserve">[低濃度ＰＣＢ第５版]塗膜くず(含有)_0.15mg/kg 方法指定なし(※1) : </v>
      </c>
      <c r="P226" s="77" t="str">
        <f t="shared" si="28"/>
        <v/>
      </c>
      <c r="Q226" s="77" t="str">
        <f t="shared" si="28"/>
        <v/>
      </c>
      <c r="R226" s="77" t="str">
        <f t="shared" si="28"/>
        <v/>
      </c>
      <c r="S226" s="77" t="str">
        <f t="shared" si="28"/>
        <v/>
      </c>
      <c r="T226" s="77" t="str">
        <f>IF(T227&lt;&gt;"",T193&amp;" : ","")</f>
        <v/>
      </c>
      <c r="U226" s="77" t="str">
        <f t="shared" si="28"/>
        <v/>
      </c>
      <c r="V226" s="77" t="str">
        <f t="shared" si="28"/>
        <v/>
      </c>
      <c r="W226" s="77" t="str">
        <f t="shared" si="28"/>
        <v/>
      </c>
      <c r="X226" s="77" t="str">
        <f t="shared" si="28"/>
        <v/>
      </c>
      <c r="Y226" s="77" t="str">
        <f t="shared" si="28"/>
        <v/>
      </c>
      <c r="Z226" s="77" t="str">
        <f t="shared" si="28"/>
        <v/>
      </c>
      <c r="AA226" s="77" t="str">
        <f t="shared" si="28"/>
        <v/>
      </c>
      <c r="AB226" s="77" t="str">
        <f t="shared" si="28"/>
        <v/>
      </c>
      <c r="AC226" s="77" t="str">
        <f t="shared" si="28"/>
        <v/>
      </c>
      <c r="AD226" s="77" t="str">
        <f t="shared" si="28"/>
        <v/>
      </c>
      <c r="AE226" s="77" t="str">
        <f t="shared" si="28"/>
        <v/>
      </c>
      <c r="AF226" s="77" t="str">
        <f t="shared" si="28"/>
        <v/>
      </c>
      <c r="AG226" s="77" t="str">
        <f>IF(AG227&lt;&gt;"",AG193&amp;" : ","")</f>
        <v/>
      </c>
      <c r="AH226" s="77" t="str">
        <f t="shared" si="28"/>
        <v xml:space="preserve">[鉛・クロム]JIS K 5674 : </v>
      </c>
      <c r="AI226" s="77" t="str">
        <f t="shared" si="28"/>
        <v/>
      </c>
      <c r="AJ226" s="77" t="str">
        <f t="shared" si="28"/>
        <v/>
      </c>
      <c r="AK226" s="77" t="str">
        <f t="shared" si="28"/>
        <v/>
      </c>
      <c r="AL226" s="77" t="str">
        <f t="shared" si="28"/>
        <v/>
      </c>
      <c r="AM226" s="77" t="str">
        <f t="shared" si="28"/>
        <v xml:space="preserve">[コールタール]分析不要 : </v>
      </c>
      <c r="AN226" s="513" t="str">
        <f t="shared" si="28"/>
        <v/>
      </c>
      <c r="AO226" s="513" t="str">
        <f t="shared" si="28"/>
        <v/>
      </c>
      <c r="AP226" s="513" t="str">
        <f t="shared" si="28"/>
        <v xml:space="preserve">[13号]その他組み合わせ(備考欄に記載ください） : </v>
      </c>
      <c r="AQ226" s="513" t="str">
        <f t="shared" si="28"/>
        <v/>
      </c>
      <c r="AR226" s="513" t="str">
        <f t="shared" si="28"/>
        <v/>
      </c>
      <c r="AS226" s="513" t="str">
        <f>IF(AS227&lt;&gt;"",AS193&amp;" : ","")</f>
        <v/>
      </c>
      <c r="AT226" s="513" t="str">
        <f>IF(AT227&lt;&gt;"",AT193&amp;" : ","")</f>
        <v xml:space="preserve">[報告書記載：その他] : </v>
      </c>
      <c r="AU226" s="513" t="str">
        <f t="shared" si="28"/>
        <v xml:space="preserve">備考欄 : </v>
      </c>
      <c r="CX226" s="75"/>
      <c r="CY226" s="75"/>
      <c r="CZ226" s="75"/>
      <c r="DA226" s="75"/>
      <c r="DB226" s="75"/>
      <c r="DC226" s="75"/>
      <c r="DD226" s="75"/>
    </row>
    <row r="227" spans="1:108" hidden="1">
      <c r="A227" s="151" t="str">
        <f t="shared" ref="A227:AR227" si="29">A194&amp;A195&amp;A196&amp;A197&amp;A198&amp;A199&amp;A200&amp;A201&amp;A202&amp;A203&amp;A204&amp;A205&amp;A206&amp;A207&amp;A208&amp;A209&amp;A210&amp;A211&amp;A212&amp;A213&amp;A214&amp;A215&amp;A216&amp;A217&amp;A218&amp;A219&amp;A220&amp;A221&amp;A222&amp;A223</f>
        <v>1，</v>
      </c>
      <c r="B227" s="151" t="str">
        <f t="shared" si="29"/>
        <v/>
      </c>
      <c r="C227" s="151" t="str">
        <f t="shared" si="29"/>
        <v/>
      </c>
      <c r="D227" s="151" t="str">
        <f t="shared" si="29"/>
        <v/>
      </c>
      <c r="E227" s="151" t="str">
        <f t="shared" si="29"/>
        <v/>
      </c>
      <c r="F227" s="151" t="str">
        <f t="shared" si="29"/>
        <v/>
      </c>
      <c r="G227" s="151" t="str">
        <f t="shared" si="29"/>
        <v/>
      </c>
      <c r="H227" s="151" t="str">
        <f t="shared" si="29"/>
        <v/>
      </c>
      <c r="I227" s="151" t="str">
        <f t="shared" si="29"/>
        <v/>
      </c>
      <c r="J227" s="151" t="str">
        <f t="shared" si="29"/>
        <v/>
      </c>
      <c r="K227" s="151" t="str">
        <f t="shared" si="29"/>
        <v/>
      </c>
      <c r="L227" s="151" t="str">
        <f t="shared" si="29"/>
        <v/>
      </c>
      <c r="M227" s="151" t="str">
        <f t="shared" si="29"/>
        <v/>
      </c>
      <c r="N227" s="151" t="str">
        <f t="shared" si="29"/>
        <v/>
      </c>
      <c r="O227" s="151" t="str">
        <f t="shared" si="29"/>
        <v>2，</v>
      </c>
      <c r="P227" s="151" t="str">
        <f t="shared" si="29"/>
        <v/>
      </c>
      <c r="Q227" s="151" t="str">
        <f t="shared" si="29"/>
        <v/>
      </c>
      <c r="R227" s="151" t="str">
        <f t="shared" si="29"/>
        <v/>
      </c>
      <c r="S227" s="151" t="str">
        <f t="shared" si="29"/>
        <v/>
      </c>
      <c r="T227" s="151" t="str">
        <f t="shared" si="29"/>
        <v/>
      </c>
      <c r="U227" s="151" t="str">
        <f t="shared" si="29"/>
        <v/>
      </c>
      <c r="V227" s="151" t="str">
        <f t="shared" si="29"/>
        <v/>
      </c>
      <c r="W227" s="151" t="str">
        <f t="shared" si="29"/>
        <v/>
      </c>
      <c r="X227" s="151" t="str">
        <f t="shared" si="29"/>
        <v/>
      </c>
      <c r="Y227" s="151" t="str">
        <f t="shared" si="29"/>
        <v/>
      </c>
      <c r="Z227" s="151" t="str">
        <f t="shared" si="29"/>
        <v/>
      </c>
      <c r="AA227" s="151" t="str">
        <f t="shared" si="29"/>
        <v/>
      </c>
      <c r="AB227" s="151" t="str">
        <f t="shared" si="29"/>
        <v/>
      </c>
      <c r="AC227" s="151" t="str">
        <f t="shared" si="29"/>
        <v/>
      </c>
      <c r="AD227" s="151" t="str">
        <f t="shared" si="29"/>
        <v/>
      </c>
      <c r="AE227" s="151" t="str">
        <f t="shared" si="29"/>
        <v/>
      </c>
      <c r="AF227" s="151" t="str">
        <f t="shared" si="29"/>
        <v/>
      </c>
      <c r="AG227" s="151" t="str">
        <f>AG194&amp;AG195&amp;AG196&amp;AG197&amp;AG198&amp;AG199&amp;AG200&amp;AG201&amp;AG202&amp;AG203&amp;AG204&amp;AG205&amp;AG206&amp;AG207&amp;AG208&amp;AG209&amp;AG210&amp;AG211&amp;AG212&amp;AG213&amp;AG214&amp;AG215&amp;AG216&amp;AG217&amp;AG218&amp;AG219&amp;AG220&amp;AG221&amp;AG222&amp;AG223</f>
        <v/>
      </c>
      <c r="AH227" s="151" t="str">
        <f t="shared" si="29"/>
        <v>2，</v>
      </c>
      <c r="AI227" s="151" t="str">
        <f t="shared" si="29"/>
        <v/>
      </c>
      <c r="AJ227" s="151" t="str">
        <f t="shared" si="29"/>
        <v/>
      </c>
      <c r="AK227" s="151" t="str">
        <f t="shared" si="29"/>
        <v/>
      </c>
      <c r="AL227" s="151" t="str">
        <f t="shared" si="29"/>
        <v/>
      </c>
      <c r="AM227" s="151" t="str">
        <f t="shared" si="29"/>
        <v>2，</v>
      </c>
      <c r="AN227" s="515" t="str">
        <f t="shared" si="29"/>
        <v/>
      </c>
      <c r="AO227" s="515" t="str">
        <f t="shared" si="29"/>
        <v/>
      </c>
      <c r="AP227" s="515" t="str">
        <f t="shared" si="29"/>
        <v>2，</v>
      </c>
      <c r="AQ227" s="515" t="str">
        <f t="shared" si="29"/>
        <v/>
      </c>
      <c r="AR227" s="515" t="str">
        <f t="shared" si="29"/>
        <v/>
      </c>
      <c r="AS227" s="515" t="str">
        <f>AS194&amp;AS195&amp;AS196&amp;AS197&amp;AS198&amp;AS199&amp;AS200&amp;AS201&amp;AS202&amp;AS203&amp;AS204&amp;AS205&amp;AS206&amp;AS207&amp;AS208&amp;AS209&amp;AS210&amp;AS211&amp;AS212&amp;AS213&amp;AS214&amp;AS215&amp;AS216&amp;AS217&amp;AS218&amp;AS219&amp;AS220&amp;AS221&amp;AS222&amp;AS223</f>
        <v/>
      </c>
      <c r="AT227" s="515" t="str">
        <f>AT194&amp;AT195&amp;AT196&amp;AT197&amp;AT198&amp;AT199&amp;AT200&amp;AT201&amp;AT202&amp;AT203&amp;AT204&amp;AT205&amp;AT206&amp;AT207&amp;AT208&amp;AT209&amp;AT210&amp;AT211&amp;AT212&amp;AT213&amp;AT214&amp;AT215&amp;AT216&amp;AT217&amp;AT218&amp;AT219&amp;AT220&amp;AT221&amp;AT222&amp;AT223</f>
        <v>　2，管理番号：12345</v>
      </c>
      <c r="AU227" s="515" t="str">
        <f>AU194&amp;" "&amp;AU195&amp;" "&amp;AU196&amp;" "&amp;AU197&amp;" "&amp;AU198&amp;" "&amp;AU199&amp;" "&amp;AU200&amp;" "&amp;AU201&amp;" "&amp;AU202&amp;" "&amp;AU203&amp;" "&amp;AU204&amp;" "&amp;AU205&amp;" "&amp;AU206&amp;" "&amp;AU207&amp;" "&amp;AU208&amp;" "&amp;AU209&amp;" "&amp;AU210&amp;" "&amp;AU211&amp;" "&amp;AU212&amp;" "&amp;AU213&amp;" "&amp;AU214&amp;" "&amp;AU215&amp;" "&amp;AU216&amp;" "&amp;AU217&amp;" "&amp;AU218&amp;" "&amp;AU219&amp;" "&amp;AU220&amp;" "&amp;AU221&amp;" "&amp;AU222&amp;" "&amp;AU223</f>
        <v xml:space="preserve"> 2，環告13号　Hg                            </v>
      </c>
      <c r="CW227" s="75"/>
    </row>
    <row r="228" spans="1:108" hidden="1">
      <c r="A228" s="76"/>
      <c r="C228" s="165"/>
      <c r="D228" s="76"/>
      <c r="F228" s="76"/>
      <c r="AG228" s="82"/>
      <c r="AN228" s="75"/>
      <c r="AO228" s="75"/>
      <c r="AP228" s="75"/>
      <c r="AQ228" s="75"/>
      <c r="AR228" s="75"/>
      <c r="AS228" s="75"/>
    </row>
    <row r="229" spans="1:108" hidden="1">
      <c r="A229" s="166" t="str">
        <f>$CI$3&amp;"_"&amp;見本!$CZ$3</f>
        <v>[簡易法]　絶縁油_0.15mg/kg</v>
      </c>
      <c r="B229" s="166" t="str">
        <f>$CI$4&amp;"_"&amp;見本!$CZ$4</f>
        <v>[低濃度ＰＣＢ第５版]紙くず等(含有)_0.15mg/kg</v>
      </c>
      <c r="C229" s="166" t="str">
        <f>$CI$4&amp;"_"&amp;見本!$DA$4</f>
        <v>[低濃度ＰＣＢ第５版]紙くず等(含有)_50mg/kg</v>
      </c>
      <c r="D229" s="166" t="str">
        <f>$CI$5&amp;"_"&amp;見本!$CZ$5</f>
        <v>[低濃度ＰＣＢ第５版]廃活性炭(含有)_お問い合わせください</v>
      </c>
      <c r="E229" s="166" t="str">
        <f>$CI$6&amp;"_"&amp;見本!$CZ$6</f>
        <v>[低濃度ＰＣＢ第５版]汚泥(含有)_0.15mg/kg</v>
      </c>
      <c r="F229" s="166" t="str">
        <f>$CI$6&amp;"_"&amp;見本!$DA$6</f>
        <v>[低濃度ＰＣＢ第５版]汚泥(含有)_50mg/kg</v>
      </c>
      <c r="G229" s="166" t="str">
        <f>$CI$7&amp;"_"&amp;見本!$CZ$7</f>
        <v>[低濃度ＰＣＢ第５版]廃プラスチック類(表面拭き取り)_目的(2)をご選択ください</v>
      </c>
      <c r="H229" s="166" t="str">
        <f>$CI$7&amp;"_"&amp;見本!$DA$7</f>
        <v>[低濃度ＰＣＢ第５版]廃プラスチック類(表面拭き取り)_0.01mg/100c㎡</v>
      </c>
      <c r="I229" s="166" t="str">
        <f>$CI$8&amp;"_"&amp;見本!$CZ$8</f>
        <v>[低濃度ＰＣＢ法５版]金属くず(表面拭き取り)_目的(2)をご選択ください</v>
      </c>
      <c r="J229" s="166" t="str">
        <f>$CI$8&amp;"_"&amp;見本!$DA$8</f>
        <v>[低濃度ＰＣＢ法５版]金属くず(表面拭き取り)_0.01mg/100c㎡</v>
      </c>
      <c r="K229" s="166" t="str">
        <f>$CI$9&amp;"_"&amp;見本!$CZ$9</f>
        <v>[低濃度ＰＣＢ第５版]金属くず(表面抽出)_目的(2)をご選択ください</v>
      </c>
      <c r="L229" s="166" t="str">
        <f>$CI$9&amp;"_"&amp;見本!$DA$9</f>
        <v>[低濃度ＰＣＢ第５版]金属くず(表面抽出)_50mg/kg</v>
      </c>
      <c r="M229" s="166" t="str">
        <f>$CI$10&amp;"_"&amp;見本!$CZ$10</f>
        <v>[低濃度ＰＣＢ第５版]コンクリートくず_目的(2)をご選択ください</v>
      </c>
      <c r="N229" s="166" t="str">
        <f>$CI$10&amp;"_"&amp;見本!$DA$10</f>
        <v>[低濃度ＰＣＢ第５版]コンクリートくず_50mg/kg</v>
      </c>
      <c r="O229" s="166" t="str">
        <f>$CI$11&amp;"_"&amp;見本!$CZ$11&amp;見本!$CY$11</f>
        <v>[低濃度ＰＣＢ第５版]塗膜くず(含有)_0.15mg/kg 方法指定なし(※1)</v>
      </c>
      <c r="P229" s="166" t="str">
        <f>$CI$11&amp;"_"&amp;見本!$CZ$11&amp;見本!$CY$12</f>
        <v>[低濃度ＰＣＢ第５版]塗膜くず(含有)_0.15mg/kg HRMS法(※2)</v>
      </c>
      <c r="Q229" s="166" t="str">
        <f>$CI$11&amp;"_"&amp;見本!$CZ$11&amp;見本!$CY$13</f>
        <v>[低濃度ＰＣＢ第５版]塗膜くず(含有)_0.15mg/kg HRMS法 (DMSO処理)(※3)</v>
      </c>
      <c r="R229" s="166" t="str">
        <f>$CI$11&amp;"_"&amp;見本!$DA$11&amp;見本!$CY$11</f>
        <v>[低濃度ＰＣＢ第５版]塗膜くず(含有)_50mg/kg方法指定なし(※1)</v>
      </c>
      <c r="S229" s="166" t="str">
        <f>$CI$11&amp;"_"&amp;見本!$DA$11&amp;見本!$CY$12</f>
        <v>[低濃度ＰＣＢ第５版]塗膜くず(含有)_50mg/kgHRMS法(※2)</v>
      </c>
      <c r="T229" s="166" t="str">
        <f>$CI$11&amp;"_"&amp;見本!$DA$11&amp;見本!$CY$13</f>
        <v>[低濃度ＰＣＢ第５版]塗膜くず(含有)_50mg/kgHRMS法 (DMSO処理)(※3)</v>
      </c>
      <c r="U229" s="166" t="str">
        <f>$CI$12&amp;"_"&amp;見本!$CZ$14</f>
        <v>[低濃度ＰＣＢ第５版]廃感圧紙(含有)_0.15mg/kg</v>
      </c>
      <c r="V229" s="166" t="str">
        <f>$CI$12&amp;"_"&amp;見本!$DA$14</f>
        <v>[低濃度ＰＣＢ第５版]廃感圧紙(含有)_50mg/kg</v>
      </c>
      <c r="W229" s="166" t="str">
        <f>$CI$13&amp;"_"&amp;見本!$CZ$15</f>
        <v>[低濃度ＰＣＢ第５版]廃シーリング材(含有)_0.15mg/kg</v>
      </c>
      <c r="X229" s="166" t="str">
        <f>$CI$13&amp;"_"&amp;見本!$DA$15</f>
        <v>[低濃度ＰＣＢ第５版]廃シーリング材(含有)_50mg/kg</v>
      </c>
      <c r="Y229" s="166" t="str">
        <f>$CI$14&amp;"_"&amp;見本!$CZ$16</f>
        <v>[厚生省告示192号別表第3]第1(洗浄液)_0.05mg/kg</v>
      </c>
      <c r="Z229" s="166" t="str">
        <f>$CI$14&amp;"_"&amp;見本!$DA$16</f>
        <v>[厚生省告示192号別表第3]第1(洗浄液)_目的(1)をご選択ください</v>
      </c>
      <c r="AA229" s="166" t="str">
        <f>$CI$15&amp;"_"&amp;見本!$CZ$17</f>
        <v>[厚生省告示192号別表第3]第2(拭き取り)_0.01μg/100c㎡</v>
      </c>
      <c r="AB229" s="166" t="str">
        <f>$CI$15&amp;"_"&amp;見本!$DA$17</f>
        <v>[厚生省告示192号別表第3]第2(拭き取り)_目的(1)をご選択ください</v>
      </c>
      <c r="AC229" s="166" t="str">
        <f>$CI$16&amp;"_"&amp;見本!$CZ$18</f>
        <v>[厚生省告示192号別表第3]第3(部材採取)_0.01㎎/kg</v>
      </c>
      <c r="AD229" s="166" t="str">
        <f>$CI$16&amp;"_"&amp;見本!$DA$18</f>
        <v>[厚生省告示192号別表第3]第3(部材採取)_目的(1)をご選択ください</v>
      </c>
      <c r="AE229" s="166" t="str">
        <f>$CI$16&amp;"_"&amp;見本!$CZ$20</f>
        <v>[厚生省告示192号別表第3]第3(部材採取)_---</v>
      </c>
      <c r="AF229" s="166" t="str">
        <f>$CI$16&amp;"_"&amp;見本!$DA$20</f>
        <v>[厚生省告示192号別表第3]第3(部材採取)_----</v>
      </c>
      <c r="AG229" s="166" t="str">
        <f>$CI$17&amp;"_"&amp;$CZ$19</f>
        <v>[JIS K 5674］塗膜くず　鉛・クロム（PCB分析不要）_Pb600/Cr300mg/kg</v>
      </c>
      <c r="AH229" s="166" t="str">
        <f>$CP$11</f>
        <v>JIS K 5674</v>
      </c>
      <c r="AI229" s="166" t="str">
        <f>$CQ$11</f>
        <v>底質調査方法</v>
      </c>
      <c r="AJ229" s="166" t="str">
        <f>$CR$11</f>
        <v>分析不要</v>
      </c>
      <c r="AK229" s="166" t="str">
        <f>$CP$12</f>
        <v>BaPからの換算法</v>
      </c>
      <c r="AL229" s="166" t="str">
        <f>$CQ$12</f>
        <v>作業環境測定ガイドブック法</v>
      </c>
      <c r="AM229" s="166" t="str">
        <f>$CR$12</f>
        <v>分析不要</v>
      </c>
      <c r="AN229" s="166" t="str">
        <f>$CP$13</f>
        <v>[13号]PCB・鉛・六価クロム</v>
      </c>
      <c r="AO229" s="166" t="str">
        <f>$CQ$13</f>
        <v>[13号]7項目(※4)＋油分＋含水率</v>
      </c>
      <c r="AP229" s="166" t="str">
        <f>$CR$13</f>
        <v>[13号]その他組み合わせ(備考欄に記載ください）</v>
      </c>
      <c r="AQ229" s="166" t="str">
        <f>$CS$13</f>
        <v>[13号]分析不要</v>
      </c>
      <c r="AR229" s="166" t="str">
        <f>$CX$20&amp;"_"&amp;$CZ$20</f>
        <v>その他(備考欄に入力ください）_---</v>
      </c>
      <c r="AS229" s="166" t="str">
        <f>$AS$131</f>
        <v>拭き取り試験</v>
      </c>
      <c r="AT229" s="166" t="str">
        <f>$AT$131</f>
        <v>[報告書記載：その他]</v>
      </c>
      <c r="AU229" s="166" t="str">
        <f>$AU$131</f>
        <v>備考欄</v>
      </c>
      <c r="BG229" s="165"/>
      <c r="BK229" s="76"/>
    </row>
    <row r="230" spans="1:108" hidden="1">
      <c r="A230" s="151" t="str">
        <f>IF(A227="","",A226&amp;A227&amp;"/"&amp;CHAR(10))</f>
        <v xml:space="preserve">[簡易法]　絶縁油_0.15mg/kg : 1，/
</v>
      </c>
      <c r="B230" s="151" t="str">
        <f t="shared" ref="B230:AF230" si="30">IF(B227="","",B226&amp;B227&amp;"/"&amp;CHAR(10))</f>
        <v/>
      </c>
      <c r="C230" s="151" t="str">
        <f t="shared" si="30"/>
        <v/>
      </c>
      <c r="D230" s="151" t="str">
        <f t="shared" si="30"/>
        <v/>
      </c>
      <c r="E230" s="151" t="str">
        <f t="shared" si="30"/>
        <v/>
      </c>
      <c r="F230" s="151" t="str">
        <f t="shared" si="30"/>
        <v/>
      </c>
      <c r="G230" s="151" t="str">
        <f t="shared" si="30"/>
        <v/>
      </c>
      <c r="H230" s="151" t="str">
        <f t="shared" si="30"/>
        <v/>
      </c>
      <c r="I230" s="151" t="str">
        <f t="shared" si="30"/>
        <v/>
      </c>
      <c r="J230" s="151" t="str">
        <f t="shared" si="30"/>
        <v/>
      </c>
      <c r="K230" s="151" t="str">
        <f t="shared" si="30"/>
        <v/>
      </c>
      <c r="L230" s="151" t="str">
        <f t="shared" si="30"/>
        <v/>
      </c>
      <c r="M230" s="151" t="str">
        <f t="shared" si="30"/>
        <v/>
      </c>
      <c r="N230" s="151" t="str">
        <f t="shared" si="30"/>
        <v/>
      </c>
      <c r="O230" s="151" t="str">
        <f t="shared" si="30"/>
        <v xml:space="preserve">[低濃度ＰＣＢ第５版]塗膜くず(含有)_0.15mg/kg 方法指定なし(※1) : 2，/
</v>
      </c>
      <c r="P230" s="151" t="str">
        <f t="shared" si="30"/>
        <v/>
      </c>
      <c r="Q230" s="151" t="str">
        <f t="shared" si="30"/>
        <v/>
      </c>
      <c r="R230" s="151" t="str">
        <f t="shared" si="30"/>
        <v/>
      </c>
      <c r="S230" s="151" t="str">
        <f t="shared" si="30"/>
        <v/>
      </c>
      <c r="T230" s="151" t="str">
        <f t="shared" si="30"/>
        <v/>
      </c>
      <c r="U230" s="151" t="str">
        <f t="shared" si="30"/>
        <v/>
      </c>
      <c r="V230" s="151" t="str">
        <f t="shared" si="30"/>
        <v/>
      </c>
      <c r="W230" s="151" t="str">
        <f t="shared" si="30"/>
        <v/>
      </c>
      <c r="X230" s="151" t="str">
        <f t="shared" si="30"/>
        <v/>
      </c>
      <c r="Y230" s="151" t="str">
        <f t="shared" si="30"/>
        <v/>
      </c>
      <c r="Z230" s="151" t="str">
        <f t="shared" si="30"/>
        <v/>
      </c>
      <c r="AA230" s="151" t="str">
        <f t="shared" si="30"/>
        <v/>
      </c>
      <c r="AB230" s="151" t="str">
        <f t="shared" si="30"/>
        <v/>
      </c>
      <c r="AC230" s="151" t="str">
        <f t="shared" si="30"/>
        <v/>
      </c>
      <c r="AD230" s="151" t="str">
        <f t="shared" si="30"/>
        <v/>
      </c>
      <c r="AE230" s="151" t="str">
        <f t="shared" si="30"/>
        <v/>
      </c>
      <c r="AF230" s="151" t="str">
        <f t="shared" si="30"/>
        <v/>
      </c>
      <c r="AG230" s="151" t="str">
        <f>IF(AG227="","",AG226&amp;AG227&amp;"/"&amp;CHAR(10))</f>
        <v/>
      </c>
      <c r="AH230" s="151" t="str">
        <f t="shared" ref="AH230:AU230" si="31">IF(AH227="","",AH226&amp;AH227&amp;"/"&amp;CHAR(10))</f>
        <v xml:space="preserve">[鉛・クロム]JIS K 5674 : 2，/
</v>
      </c>
      <c r="AI230" s="151" t="str">
        <f t="shared" si="31"/>
        <v/>
      </c>
      <c r="AJ230" s="151" t="str">
        <f t="shared" si="31"/>
        <v/>
      </c>
      <c r="AK230" s="151" t="str">
        <f t="shared" si="31"/>
        <v/>
      </c>
      <c r="AL230" s="151" t="str">
        <f t="shared" si="31"/>
        <v/>
      </c>
      <c r="AM230" s="151" t="str">
        <f t="shared" si="31"/>
        <v xml:space="preserve">[コールタール]分析不要 : 2，/
</v>
      </c>
      <c r="AN230" s="515" t="str">
        <f t="shared" si="31"/>
        <v/>
      </c>
      <c r="AO230" s="515" t="str">
        <f t="shared" si="31"/>
        <v/>
      </c>
      <c r="AP230" s="515" t="str">
        <f t="shared" si="31"/>
        <v xml:space="preserve">[13号]その他組み合わせ(備考欄に記載ください） : 2，/
</v>
      </c>
      <c r="AQ230" s="515" t="str">
        <f>IF(AQ227="","",AQ226&amp;AQ227&amp;"/"&amp;CHAR(10))</f>
        <v/>
      </c>
      <c r="AR230" s="515" t="str">
        <f>IF(AR227="","",AR226&amp;AR227&amp;"/"&amp;CHAR(10))</f>
        <v/>
      </c>
      <c r="AS230" s="515" t="str">
        <f t="shared" si="31"/>
        <v/>
      </c>
      <c r="AT230" s="515" t="str">
        <f t="shared" si="31"/>
        <v xml:space="preserve">[報告書記載：その他] : 　2，管理番号：12345/
</v>
      </c>
      <c r="AU230" s="515" t="str">
        <f t="shared" si="31"/>
        <v xml:space="preserve">備考欄 :  2，環告13号　Hg                            /
</v>
      </c>
      <c r="BG230" s="165"/>
      <c r="BK230" s="76"/>
      <c r="CT230" s="75"/>
      <c r="CU230" s="75"/>
      <c r="CV230" s="75"/>
      <c r="CW230" s="75"/>
      <c r="CX230" s="75"/>
      <c r="CY230" s="75"/>
      <c r="CZ230" s="75"/>
    </row>
    <row r="231" spans="1:108" hidden="1">
      <c r="A231" s="76"/>
      <c r="B231" s="82"/>
      <c r="D231" s="165"/>
      <c r="F231" s="76"/>
      <c r="AN231" s="75"/>
      <c r="AO231" s="75"/>
      <c r="AP231" s="75"/>
      <c r="AQ231" s="75"/>
      <c r="AR231" s="75"/>
      <c r="AS231" s="75"/>
      <c r="BG231" s="165"/>
      <c r="BK231" s="76"/>
      <c r="CS231" s="75"/>
    </row>
    <row r="232" spans="1:108" hidden="1">
      <c r="A232" s="77" t="str">
        <f>A230&amp;B230&amp;C230&amp;D230&amp;E230&amp;F230&amp;G230&amp;H230&amp;I230&amp;J230&amp;K230&amp;L230&amp;M230&amp;N230&amp;O230&amp;P230&amp;Q230&amp;R230&amp;S230&amp;T230&amp;U230&amp;V230&amp;W230&amp;X230&amp;Y230&amp;Z230&amp;AA230&amp;AB230&amp;AC230&amp;AD230&amp;AE230&amp;AF230&amp;AG230&amp;AR230&amp;CHAR(10)&amp;AH230&amp;AI230&amp;AJ230&amp;AK230&amp;AL230&amp;AM230&amp;AN230&amp;AO230&amp;AP230&amp;AQ230&amp;AS230&amp;A234&amp;AT230&amp;AU230</f>
        <v xml:space="preserve">[簡易法]　絶縁油_0.15mg/kg : 1，/
[低濃度ＰＣＢ第５版]塗膜くず(含有)_0.15mg/kg 方法指定なし(※1) : 2，/
[鉛・クロム]JIS K 5674 : 2，/
[コールタール]分析不要 : 2，/
[13号]その他組み合わせ(備考欄に記載ください） : 2，/
[報告書記載：採取者]　株式会社●●技研
[報告書記載：その他] : 　2，管理番号：12345/
備考欄 :  2，環告13号　Hg                            /
</v>
      </c>
      <c r="B232" s="82"/>
      <c r="D232" s="165"/>
      <c r="F232" s="76"/>
      <c r="AN232" s="75"/>
      <c r="AO232" s="75"/>
      <c r="AP232" s="75"/>
      <c r="AQ232" s="75"/>
      <c r="AR232" s="75"/>
      <c r="AS232" s="75"/>
      <c r="BG232" s="165"/>
      <c r="BK232" s="76"/>
    </row>
    <row r="233" spans="1:108" hidden="1">
      <c r="A233" s="76"/>
      <c r="B233" s="82"/>
      <c r="D233" s="165"/>
      <c r="F233" s="76"/>
      <c r="AN233" s="75"/>
      <c r="AO233" s="75"/>
      <c r="AP233" s="75"/>
      <c r="AQ233" s="75"/>
      <c r="AR233" s="75"/>
      <c r="AS233" s="75"/>
      <c r="BG233" s="165"/>
      <c r="BK233" s="76"/>
    </row>
    <row r="234" spans="1:108" hidden="1">
      <c r="A234" s="76" t="str">
        <f>IF(D34="","","[報告書記載：採取者]　"&amp;D34&amp;CHAR(10))</f>
        <v xml:space="preserve">[報告書記載：採取者]　株式会社●●技研
</v>
      </c>
      <c r="B234" s="82"/>
      <c r="D234" s="165"/>
      <c r="F234" s="76"/>
      <c r="AN234" s="75"/>
      <c r="AO234" s="75"/>
      <c r="AP234" s="75"/>
      <c r="AQ234" s="75"/>
      <c r="AR234" s="75"/>
      <c r="AS234" s="75"/>
      <c r="BG234" s="165"/>
      <c r="BK234" s="76"/>
    </row>
    <row r="235" spans="1:108" hidden="1">
      <c r="A235" s="76"/>
      <c r="B235" s="82"/>
      <c r="D235" s="165"/>
      <c r="F235" s="76"/>
      <c r="AN235" s="75"/>
      <c r="AO235" s="75"/>
      <c r="AP235" s="75"/>
      <c r="AQ235" s="75"/>
      <c r="AR235" s="75"/>
      <c r="AS235" s="75"/>
      <c r="BG235" s="165"/>
      <c r="BK235" s="76"/>
    </row>
    <row r="236" spans="1:108" hidden="1">
      <c r="A236" s="76"/>
      <c r="B236" s="82"/>
      <c r="D236" s="165"/>
      <c r="F236" s="76"/>
      <c r="AN236" s="75"/>
      <c r="AO236" s="75"/>
      <c r="AP236" s="75"/>
      <c r="AQ236" s="75"/>
      <c r="AR236" s="75"/>
      <c r="AS236" s="75"/>
      <c r="BG236" s="165"/>
      <c r="BK236" s="76"/>
    </row>
    <row r="237" spans="1:108" hidden="1">
      <c r="A237" s="76"/>
      <c r="B237" s="82"/>
      <c r="D237" s="165"/>
      <c r="F237" s="76"/>
      <c r="AN237" s="75"/>
      <c r="AO237" s="75"/>
      <c r="AP237" s="75"/>
      <c r="AQ237" s="75"/>
      <c r="AR237" s="75"/>
      <c r="AS237" s="75"/>
      <c r="BG237" s="165"/>
      <c r="BK237" s="76"/>
    </row>
    <row r="238" spans="1:108" hidden="1">
      <c r="A238" s="77" t="str">
        <f>AI230&amp;AK230&amp;AL230&amp;AN230&amp;AO230&amp;AP230&amp;AR230&amp;AU230</f>
        <v xml:space="preserve">[13号]その他組み合わせ(備考欄に記載ください） : 2，/
備考欄 :  2，環告13号　Hg                            /
</v>
      </c>
      <c r="B238" s="82"/>
      <c r="D238" s="165"/>
      <c r="F238" s="76"/>
      <c r="AN238" s="75"/>
      <c r="AO238" s="75"/>
      <c r="AP238" s="75"/>
      <c r="AQ238" s="75"/>
      <c r="AR238" s="75"/>
      <c r="AS238" s="75"/>
      <c r="BG238" s="165"/>
      <c r="BK238" s="76"/>
    </row>
    <row r="239" spans="1:108" hidden="1">
      <c r="A239" s="76"/>
      <c r="B239" s="82"/>
      <c r="D239" s="165"/>
      <c r="F239" s="76"/>
      <c r="AN239" s="75"/>
      <c r="AO239" s="75"/>
      <c r="AP239" s="75"/>
      <c r="AQ239" s="75"/>
      <c r="AR239" s="75"/>
      <c r="AS239" s="75"/>
      <c r="BG239" s="165"/>
      <c r="BK239" s="76"/>
    </row>
    <row r="240" spans="1:108">
      <c r="A240" s="76"/>
      <c r="B240" s="82"/>
      <c r="D240" s="165"/>
      <c r="F240" s="76"/>
      <c r="AN240" s="75"/>
      <c r="AO240" s="75"/>
      <c r="AP240" s="75"/>
      <c r="AQ240" s="75"/>
      <c r="AR240" s="75"/>
      <c r="AS240" s="75"/>
      <c r="BG240" s="165"/>
      <c r="BK240" s="76"/>
    </row>
    <row r="241" spans="1:63">
      <c r="A241" s="76"/>
      <c r="B241" s="82"/>
      <c r="D241" s="165"/>
      <c r="F241" s="76"/>
      <c r="AN241" s="75"/>
      <c r="AO241" s="75"/>
      <c r="AP241" s="75"/>
      <c r="AQ241" s="75"/>
      <c r="AR241" s="75"/>
      <c r="AS241" s="75"/>
      <c r="BG241" s="165"/>
      <c r="BK241" s="76"/>
    </row>
    <row r="242" spans="1:63">
      <c r="A242" s="76"/>
      <c r="B242" s="82"/>
      <c r="D242" s="165"/>
      <c r="F242" s="76"/>
      <c r="AN242" s="75"/>
      <c r="AO242" s="75"/>
      <c r="AP242" s="75"/>
      <c r="AQ242" s="75"/>
      <c r="AR242" s="75"/>
      <c r="AS242" s="75"/>
      <c r="BG242" s="165"/>
      <c r="BK242" s="76"/>
    </row>
    <row r="243" spans="1:63">
      <c r="A243" s="76"/>
      <c r="B243" s="82"/>
      <c r="D243" s="165"/>
      <c r="F243" s="76"/>
      <c r="AN243" s="75"/>
      <c r="AO243" s="75"/>
      <c r="AP243" s="75"/>
      <c r="AQ243" s="75"/>
      <c r="AR243" s="75"/>
      <c r="AS243" s="75"/>
      <c r="BG243" s="165"/>
      <c r="BK243" s="76"/>
    </row>
    <row r="244" spans="1:63">
      <c r="A244" s="76"/>
      <c r="B244" s="82"/>
      <c r="D244" s="165"/>
      <c r="F244" s="76"/>
      <c r="AN244" s="75"/>
      <c r="AO244" s="75"/>
      <c r="AP244" s="75"/>
      <c r="AQ244" s="75"/>
      <c r="AR244" s="75"/>
      <c r="AS244" s="75"/>
      <c r="BG244" s="165"/>
      <c r="BK244" s="76"/>
    </row>
    <row r="245" spans="1:63">
      <c r="A245" s="76"/>
      <c r="B245" s="82"/>
      <c r="D245" s="165"/>
      <c r="F245" s="76"/>
      <c r="AN245" s="75"/>
      <c r="AO245" s="75"/>
      <c r="AP245" s="75"/>
      <c r="AQ245" s="75"/>
      <c r="AR245" s="75"/>
      <c r="AS245" s="75"/>
      <c r="BG245" s="165"/>
      <c r="BK245" s="76"/>
    </row>
    <row r="246" spans="1:63">
      <c r="A246" s="76"/>
      <c r="B246" s="82"/>
      <c r="D246" s="165"/>
      <c r="F246" s="76"/>
      <c r="AN246" s="75"/>
      <c r="AO246" s="75"/>
      <c r="AP246" s="75"/>
      <c r="AQ246" s="75"/>
      <c r="AR246" s="75"/>
      <c r="AS246" s="75"/>
      <c r="BG246" s="165"/>
      <c r="BK246" s="76"/>
    </row>
    <row r="247" spans="1:63">
      <c r="A247" s="76"/>
      <c r="B247" s="82"/>
      <c r="D247" s="165"/>
      <c r="F247" s="76"/>
      <c r="AN247" s="75"/>
      <c r="AO247" s="75"/>
      <c r="AP247" s="75"/>
      <c r="AQ247" s="75"/>
      <c r="AR247" s="75"/>
      <c r="AS247" s="75"/>
      <c r="BG247" s="165"/>
      <c r="BK247" s="76"/>
    </row>
    <row r="248" spans="1:63">
      <c r="A248" s="76"/>
      <c r="B248" s="82"/>
      <c r="D248" s="165"/>
      <c r="F248" s="76"/>
      <c r="AN248" s="75"/>
      <c r="AO248" s="75"/>
      <c r="AP248" s="75"/>
      <c r="AQ248" s="75"/>
      <c r="AR248" s="75"/>
      <c r="AS248" s="75"/>
      <c r="BG248" s="165"/>
      <c r="BK248" s="76"/>
    </row>
    <row r="249" spans="1:63">
      <c r="A249" s="76"/>
      <c r="B249" s="82"/>
      <c r="D249" s="165"/>
      <c r="F249" s="76"/>
      <c r="AN249" s="75"/>
      <c r="AO249" s="75"/>
      <c r="AP249" s="75"/>
      <c r="AQ249" s="75"/>
      <c r="AR249" s="75"/>
      <c r="AS249" s="75"/>
      <c r="BG249" s="165"/>
      <c r="BK249" s="76"/>
    </row>
    <row r="250" spans="1:63">
      <c r="A250" s="76"/>
      <c r="B250" s="82"/>
      <c r="D250" s="165"/>
      <c r="F250" s="76"/>
      <c r="AN250" s="75"/>
      <c r="AO250" s="75"/>
      <c r="AP250" s="75"/>
      <c r="AQ250" s="75"/>
      <c r="AR250" s="75"/>
      <c r="AS250" s="75"/>
      <c r="BG250" s="165"/>
      <c r="BK250" s="76"/>
    </row>
    <row r="251" spans="1:63">
      <c r="A251" s="76"/>
      <c r="B251" s="82"/>
      <c r="D251" s="165"/>
      <c r="F251" s="76"/>
      <c r="AN251" s="75"/>
      <c r="AO251" s="75"/>
      <c r="AP251" s="75"/>
      <c r="AQ251" s="75"/>
      <c r="AR251" s="75"/>
      <c r="AS251" s="75"/>
      <c r="BG251" s="165"/>
      <c r="BK251" s="76"/>
    </row>
    <row r="252" spans="1:63">
      <c r="A252" s="76"/>
      <c r="B252" s="82"/>
      <c r="D252" s="165"/>
      <c r="F252" s="76"/>
      <c r="AN252" s="75"/>
      <c r="AO252" s="75"/>
      <c r="AP252" s="75"/>
      <c r="AQ252" s="75"/>
      <c r="AR252" s="75"/>
      <c r="AS252" s="75"/>
      <c r="BG252" s="165"/>
      <c r="BK252" s="76"/>
    </row>
    <row r="253" spans="1:63">
      <c r="A253" s="76"/>
      <c r="B253" s="82"/>
      <c r="D253" s="165"/>
      <c r="F253" s="76"/>
      <c r="AN253" s="75"/>
      <c r="AO253" s="75"/>
      <c r="AP253" s="75"/>
      <c r="AQ253" s="75"/>
      <c r="AR253" s="75"/>
      <c r="AS253" s="75"/>
      <c r="BG253" s="165"/>
      <c r="BK253" s="76"/>
    </row>
    <row r="254" spans="1:63">
      <c r="A254" s="76"/>
      <c r="B254" s="82"/>
      <c r="D254" s="165"/>
      <c r="F254" s="76"/>
      <c r="AN254" s="75"/>
      <c r="AO254" s="75"/>
      <c r="AP254" s="75"/>
      <c r="AQ254" s="75"/>
      <c r="AR254" s="75"/>
      <c r="AS254" s="75"/>
      <c r="BG254" s="165"/>
      <c r="BK254" s="76"/>
    </row>
    <row r="255" spans="1:63">
      <c r="A255" s="76"/>
      <c r="B255" s="82"/>
      <c r="D255" s="165"/>
      <c r="F255" s="76"/>
      <c r="AN255" s="75"/>
      <c r="AO255" s="75"/>
      <c r="AP255" s="75"/>
      <c r="AQ255" s="75"/>
      <c r="AR255" s="75"/>
      <c r="AS255" s="75"/>
      <c r="BG255" s="165"/>
      <c r="BK255" s="76"/>
    </row>
    <row r="256" spans="1:63">
      <c r="A256" s="76"/>
      <c r="B256" s="82"/>
      <c r="D256" s="165"/>
      <c r="F256" s="76"/>
      <c r="AN256" s="75"/>
      <c r="AO256" s="75"/>
      <c r="AP256" s="75"/>
      <c r="AQ256" s="75"/>
      <c r="AR256" s="75"/>
      <c r="AS256" s="75"/>
      <c r="BG256" s="165"/>
      <c r="BK256" s="76"/>
    </row>
    <row r="257" spans="1:63">
      <c r="A257" s="76"/>
      <c r="B257" s="82"/>
      <c r="D257" s="165"/>
      <c r="F257" s="76"/>
      <c r="AN257" s="75"/>
      <c r="AO257" s="75"/>
      <c r="AP257" s="75"/>
      <c r="AQ257" s="75"/>
      <c r="AR257" s="75"/>
      <c r="AS257" s="75"/>
      <c r="BG257" s="165"/>
      <c r="BK257" s="76"/>
    </row>
    <row r="258" spans="1:63">
      <c r="A258" s="76"/>
      <c r="B258" s="82"/>
      <c r="D258" s="165"/>
      <c r="F258" s="76"/>
      <c r="AN258" s="75"/>
      <c r="AO258" s="75"/>
      <c r="AP258" s="75"/>
      <c r="AQ258" s="75"/>
      <c r="AR258" s="75"/>
      <c r="AS258" s="75"/>
      <c r="BG258" s="165"/>
      <c r="BK258" s="76"/>
    </row>
    <row r="259" spans="1:63">
      <c r="A259" s="76"/>
      <c r="B259" s="82"/>
      <c r="D259" s="165"/>
      <c r="F259" s="76"/>
      <c r="AN259" s="75"/>
      <c r="AO259" s="75"/>
      <c r="AP259" s="75"/>
      <c r="AQ259" s="75"/>
      <c r="AR259" s="75"/>
      <c r="AS259" s="75"/>
      <c r="BG259" s="165"/>
      <c r="BK259" s="76"/>
    </row>
    <row r="260" spans="1:63">
      <c r="A260" s="76"/>
      <c r="B260" s="82"/>
      <c r="D260" s="165"/>
      <c r="F260" s="76"/>
      <c r="AN260" s="75"/>
      <c r="AO260" s="75"/>
      <c r="AP260" s="75"/>
      <c r="AQ260" s="75"/>
      <c r="AR260" s="75"/>
      <c r="AS260" s="75"/>
      <c r="BG260" s="165"/>
      <c r="BK260" s="76"/>
    </row>
    <row r="261" spans="1:63">
      <c r="A261" s="76"/>
      <c r="B261" s="82"/>
      <c r="D261" s="165"/>
      <c r="F261" s="76"/>
      <c r="AN261" s="75"/>
      <c r="AO261" s="75"/>
      <c r="AP261" s="75"/>
      <c r="AQ261" s="75"/>
      <c r="AR261" s="75"/>
      <c r="AS261" s="75"/>
      <c r="BG261" s="165"/>
      <c r="BK261" s="76"/>
    </row>
    <row r="262" spans="1:63">
      <c r="A262" s="76"/>
      <c r="B262" s="82"/>
      <c r="D262" s="165"/>
      <c r="F262" s="76"/>
      <c r="AN262" s="75"/>
      <c r="AO262" s="75"/>
      <c r="AP262" s="75"/>
      <c r="AQ262" s="75"/>
      <c r="AR262" s="75"/>
      <c r="AS262" s="75"/>
      <c r="BG262" s="165"/>
      <c r="BK262" s="76"/>
    </row>
    <row r="263" spans="1:63">
      <c r="A263" s="76"/>
      <c r="B263" s="82"/>
      <c r="D263" s="165"/>
      <c r="F263" s="76"/>
      <c r="AN263" s="75"/>
      <c r="AO263" s="75"/>
      <c r="AP263" s="75"/>
      <c r="AQ263" s="75"/>
      <c r="AR263" s="75"/>
      <c r="AS263" s="75"/>
      <c r="BG263" s="165"/>
      <c r="BK263" s="76"/>
    </row>
    <row r="264" spans="1:63">
      <c r="A264" s="76"/>
      <c r="B264" s="82"/>
      <c r="D264" s="165"/>
      <c r="F264" s="76"/>
      <c r="AN264" s="75"/>
      <c r="AO264" s="75"/>
      <c r="AP264" s="75"/>
      <c r="AQ264" s="75"/>
      <c r="AR264" s="75"/>
      <c r="AS264" s="75"/>
      <c r="BG264" s="165"/>
      <c r="BK264" s="76"/>
    </row>
    <row r="265" spans="1:63">
      <c r="A265" s="76"/>
      <c r="B265" s="82"/>
      <c r="D265" s="165"/>
      <c r="F265" s="76"/>
      <c r="AN265" s="75"/>
      <c r="AO265" s="75"/>
      <c r="AP265" s="75"/>
      <c r="AQ265" s="75"/>
      <c r="AR265" s="75"/>
      <c r="AS265" s="75"/>
      <c r="BG265" s="165"/>
      <c r="BK265" s="76"/>
    </row>
    <row r="266" spans="1:63">
      <c r="A266" s="76"/>
      <c r="B266" s="82"/>
      <c r="D266" s="165"/>
      <c r="F266" s="76"/>
      <c r="AN266" s="75"/>
      <c r="AO266" s="75"/>
      <c r="AP266" s="75"/>
      <c r="AQ266" s="75"/>
      <c r="AR266" s="75"/>
      <c r="AS266" s="75"/>
      <c r="BG266" s="165"/>
      <c r="BK266" s="76"/>
    </row>
    <row r="267" spans="1:63">
      <c r="A267" s="76"/>
      <c r="B267" s="82"/>
      <c r="D267" s="165"/>
      <c r="F267" s="76"/>
      <c r="AN267" s="75"/>
      <c r="AO267" s="75"/>
      <c r="AP267" s="75"/>
      <c r="AQ267" s="75"/>
      <c r="AR267" s="75"/>
      <c r="AS267" s="75"/>
      <c r="BG267" s="165"/>
      <c r="BK267" s="76"/>
    </row>
    <row r="268" spans="1:63">
      <c r="A268" s="76"/>
      <c r="B268" s="82"/>
      <c r="D268" s="165"/>
      <c r="F268" s="76"/>
      <c r="AN268" s="75"/>
      <c r="AO268" s="75"/>
      <c r="AP268" s="75"/>
      <c r="AQ268" s="75"/>
      <c r="AR268" s="75"/>
      <c r="AS268" s="75"/>
      <c r="BG268" s="165"/>
      <c r="BK268" s="76"/>
    </row>
    <row r="269" spans="1:63">
      <c r="A269" s="76"/>
      <c r="B269" s="82"/>
      <c r="D269" s="165"/>
      <c r="F269" s="76"/>
      <c r="AN269" s="75"/>
      <c r="AO269" s="75"/>
      <c r="AP269" s="75"/>
      <c r="AQ269" s="75"/>
      <c r="AR269" s="75"/>
      <c r="AS269" s="75"/>
      <c r="BG269" s="165"/>
      <c r="BK269" s="76"/>
    </row>
    <row r="270" spans="1:63">
      <c r="A270" s="76"/>
      <c r="B270" s="82"/>
      <c r="D270" s="165"/>
      <c r="F270" s="76"/>
      <c r="AN270" s="75"/>
      <c r="AO270" s="75"/>
      <c r="AP270" s="75"/>
      <c r="AQ270" s="75"/>
      <c r="AR270" s="75"/>
      <c r="AS270" s="75"/>
      <c r="BG270" s="165"/>
      <c r="BK270" s="76"/>
    </row>
    <row r="271" spans="1:63">
      <c r="A271" s="76"/>
      <c r="B271" s="82"/>
      <c r="D271" s="165"/>
      <c r="F271" s="76"/>
      <c r="AN271" s="75"/>
      <c r="AO271" s="75"/>
      <c r="AP271" s="75"/>
      <c r="AQ271" s="75"/>
      <c r="AR271" s="75"/>
      <c r="AS271" s="75"/>
      <c r="BG271" s="165"/>
      <c r="BK271" s="76"/>
    </row>
    <row r="272" spans="1:63">
      <c r="A272" s="76"/>
      <c r="B272" s="82"/>
      <c r="D272" s="165"/>
      <c r="F272" s="76"/>
      <c r="AN272" s="75"/>
      <c r="AO272" s="75"/>
      <c r="AP272" s="75"/>
      <c r="AQ272" s="75"/>
      <c r="AR272" s="75"/>
      <c r="AS272" s="75"/>
      <c r="BG272" s="165"/>
      <c r="BK272" s="76"/>
    </row>
    <row r="273" spans="1:63">
      <c r="A273" s="76"/>
      <c r="B273" s="82"/>
      <c r="D273" s="165"/>
      <c r="F273" s="76"/>
      <c r="AN273" s="75"/>
      <c r="AO273" s="75"/>
      <c r="AP273" s="75"/>
      <c r="AQ273" s="75"/>
      <c r="AR273" s="75"/>
      <c r="AS273" s="75"/>
      <c r="BG273" s="165"/>
      <c r="BK273" s="76"/>
    </row>
    <row r="274" spans="1:63">
      <c r="A274" s="76"/>
      <c r="B274" s="82"/>
      <c r="D274" s="165"/>
      <c r="F274" s="76"/>
      <c r="AN274" s="75"/>
      <c r="AO274" s="75"/>
      <c r="AP274" s="75"/>
      <c r="AQ274" s="75"/>
      <c r="AR274" s="75"/>
      <c r="AS274" s="75"/>
      <c r="BG274" s="165"/>
      <c r="BK274" s="76"/>
    </row>
    <row r="275" spans="1:63">
      <c r="A275" s="76"/>
      <c r="B275" s="82"/>
      <c r="D275" s="165"/>
      <c r="F275" s="76"/>
      <c r="AN275" s="75"/>
      <c r="AO275" s="75"/>
      <c r="AP275" s="75"/>
      <c r="AQ275" s="75"/>
      <c r="AR275" s="75"/>
      <c r="AS275" s="75"/>
      <c r="BG275" s="165"/>
      <c r="BK275" s="76"/>
    </row>
    <row r="276" spans="1:63">
      <c r="A276" s="76"/>
      <c r="B276" s="82"/>
      <c r="D276" s="165"/>
      <c r="F276" s="76"/>
      <c r="AN276" s="75"/>
      <c r="AO276" s="75"/>
      <c r="AP276" s="75"/>
      <c r="AQ276" s="75"/>
      <c r="AR276" s="75"/>
      <c r="AS276" s="75"/>
      <c r="BG276" s="165"/>
      <c r="BK276" s="76"/>
    </row>
    <row r="277" spans="1:63">
      <c r="A277" s="76"/>
      <c r="B277" s="82"/>
      <c r="D277" s="165"/>
      <c r="F277" s="76"/>
      <c r="AN277" s="75"/>
      <c r="AO277" s="75"/>
      <c r="AP277" s="75"/>
      <c r="AQ277" s="75"/>
      <c r="AR277" s="75"/>
      <c r="AS277" s="75"/>
      <c r="BG277" s="165"/>
      <c r="BK277" s="76"/>
    </row>
    <row r="278" spans="1:63">
      <c r="A278" s="76"/>
      <c r="B278" s="82"/>
      <c r="D278" s="165"/>
      <c r="F278" s="76"/>
      <c r="AN278" s="75"/>
      <c r="AO278" s="75"/>
      <c r="AP278" s="75"/>
      <c r="AQ278" s="75"/>
      <c r="AR278" s="75"/>
      <c r="AS278" s="75"/>
      <c r="BG278" s="165"/>
      <c r="BK278" s="76"/>
    </row>
    <row r="279" spans="1:63">
      <c r="A279" s="76"/>
      <c r="B279" s="82"/>
      <c r="D279" s="165"/>
      <c r="F279" s="76"/>
      <c r="AN279" s="75"/>
      <c r="AO279" s="75"/>
      <c r="AP279" s="75"/>
      <c r="AQ279" s="75"/>
      <c r="AR279" s="75"/>
      <c r="AS279" s="75"/>
      <c r="BG279" s="165"/>
      <c r="BK279" s="76"/>
    </row>
    <row r="280" spans="1:63">
      <c r="A280" s="76"/>
      <c r="B280" s="82"/>
      <c r="D280" s="165"/>
      <c r="F280" s="76"/>
      <c r="AN280" s="75"/>
      <c r="AO280" s="75"/>
      <c r="AP280" s="75"/>
      <c r="AQ280" s="75"/>
      <c r="AR280" s="75"/>
      <c r="AS280" s="75"/>
      <c r="BG280" s="165"/>
      <c r="BK280" s="76"/>
    </row>
    <row r="281" spans="1:63">
      <c r="A281" s="76"/>
      <c r="B281" s="82"/>
      <c r="D281" s="165"/>
      <c r="F281" s="76"/>
      <c r="AN281" s="75"/>
      <c r="AO281" s="75"/>
      <c r="AP281" s="75"/>
      <c r="AQ281" s="75"/>
      <c r="AR281" s="75"/>
      <c r="AS281" s="75"/>
      <c r="BG281" s="165"/>
      <c r="BK281" s="76"/>
    </row>
    <row r="282" spans="1:63">
      <c r="A282" s="76"/>
      <c r="B282" s="82"/>
      <c r="D282" s="165"/>
      <c r="F282" s="76"/>
      <c r="AN282" s="75"/>
      <c r="AO282" s="75"/>
      <c r="AP282" s="75"/>
      <c r="AQ282" s="75"/>
      <c r="AR282" s="75"/>
      <c r="AS282" s="75"/>
      <c r="BG282" s="165"/>
      <c r="BK282" s="76"/>
    </row>
    <row r="283" spans="1:63">
      <c r="A283" s="76"/>
      <c r="B283" s="82"/>
      <c r="D283" s="165"/>
      <c r="F283" s="76"/>
      <c r="AN283" s="75"/>
      <c r="AO283" s="75"/>
      <c r="AP283" s="75"/>
      <c r="AQ283" s="75"/>
      <c r="AR283" s="75"/>
      <c r="AS283" s="75"/>
      <c r="BG283" s="165"/>
      <c r="BK283" s="76"/>
    </row>
    <row r="284" spans="1:63">
      <c r="A284" s="76"/>
      <c r="B284" s="82"/>
      <c r="D284" s="165"/>
      <c r="F284" s="76"/>
      <c r="AN284" s="75"/>
      <c r="AO284" s="75"/>
      <c r="AP284" s="75"/>
      <c r="AQ284" s="75"/>
      <c r="AR284" s="75"/>
      <c r="AS284" s="75"/>
      <c r="BG284" s="165"/>
      <c r="BK284" s="76"/>
    </row>
    <row r="285" spans="1:63">
      <c r="A285" s="76"/>
      <c r="B285" s="82"/>
      <c r="D285" s="165"/>
      <c r="F285" s="76"/>
      <c r="AN285" s="75"/>
      <c r="AO285" s="75"/>
      <c r="AP285" s="75"/>
      <c r="AQ285" s="75"/>
      <c r="AR285" s="75"/>
      <c r="AS285" s="75"/>
      <c r="BG285" s="165"/>
      <c r="BK285" s="76"/>
    </row>
    <row r="286" spans="1:63">
      <c r="A286" s="76"/>
      <c r="B286" s="82"/>
      <c r="D286" s="165"/>
      <c r="F286" s="76"/>
      <c r="AN286" s="75"/>
      <c r="AO286" s="75"/>
      <c r="AP286" s="75"/>
      <c r="AQ286" s="75"/>
      <c r="AR286" s="75"/>
      <c r="AS286" s="75"/>
      <c r="BG286" s="165"/>
      <c r="BK286" s="76"/>
    </row>
    <row r="287" spans="1:63">
      <c r="A287" s="76"/>
      <c r="B287" s="82"/>
      <c r="D287" s="165"/>
      <c r="F287" s="76"/>
      <c r="AN287" s="75"/>
      <c r="AO287" s="75"/>
      <c r="AP287" s="75"/>
      <c r="AQ287" s="75"/>
      <c r="AR287" s="75"/>
      <c r="AS287" s="75"/>
      <c r="BG287" s="165"/>
      <c r="BK287" s="76"/>
    </row>
    <row r="288" spans="1:63">
      <c r="A288" s="76"/>
      <c r="B288" s="82"/>
      <c r="D288" s="165"/>
      <c r="F288" s="76"/>
      <c r="AN288" s="75"/>
      <c r="AO288" s="75"/>
      <c r="AP288" s="75"/>
      <c r="AQ288" s="75"/>
      <c r="AR288" s="75"/>
      <c r="AS288" s="75"/>
      <c r="BG288" s="165"/>
      <c r="BK288" s="76"/>
    </row>
    <row r="289" spans="1:63">
      <c r="A289" s="76"/>
      <c r="B289" s="82"/>
      <c r="D289" s="165"/>
      <c r="F289" s="76"/>
      <c r="AN289" s="75"/>
      <c r="AO289" s="75"/>
      <c r="AP289" s="75"/>
      <c r="AQ289" s="75"/>
      <c r="AR289" s="75"/>
      <c r="AS289" s="75"/>
      <c r="BG289" s="165"/>
      <c r="BK289" s="76"/>
    </row>
    <row r="290" spans="1:63">
      <c r="A290" s="76"/>
      <c r="B290" s="82"/>
      <c r="D290" s="165"/>
      <c r="F290" s="76"/>
      <c r="AN290" s="75"/>
      <c r="AO290" s="75"/>
      <c r="AP290" s="75"/>
      <c r="AQ290" s="75"/>
      <c r="AR290" s="75"/>
      <c r="AS290" s="75"/>
      <c r="BG290" s="165"/>
      <c r="BK290" s="76"/>
    </row>
    <row r="291" spans="1:63">
      <c r="A291" s="76"/>
      <c r="B291" s="82"/>
      <c r="D291" s="165"/>
      <c r="F291" s="76"/>
      <c r="AN291" s="75"/>
      <c r="AO291" s="75"/>
      <c r="AP291" s="75"/>
      <c r="AQ291" s="75"/>
      <c r="AR291" s="75"/>
      <c r="AS291" s="75"/>
      <c r="BG291" s="165"/>
      <c r="BK291" s="76"/>
    </row>
    <row r="292" spans="1:63">
      <c r="A292" s="76"/>
      <c r="B292" s="82"/>
      <c r="D292" s="165"/>
      <c r="F292" s="76"/>
      <c r="AN292" s="75"/>
      <c r="AO292" s="75"/>
      <c r="AP292" s="75"/>
      <c r="AQ292" s="75"/>
      <c r="AR292" s="75"/>
      <c r="AS292" s="75"/>
      <c r="BG292" s="165"/>
      <c r="BK292" s="76"/>
    </row>
    <row r="293" spans="1:63">
      <c r="A293" s="76"/>
      <c r="B293" s="82"/>
      <c r="D293" s="165"/>
      <c r="F293" s="76"/>
      <c r="AN293" s="75"/>
      <c r="AO293" s="75"/>
      <c r="AP293" s="75"/>
      <c r="AQ293" s="75"/>
      <c r="AR293" s="75"/>
      <c r="AS293" s="75"/>
      <c r="BG293" s="165"/>
      <c r="BK293" s="76"/>
    </row>
    <row r="294" spans="1:63">
      <c r="A294" s="76"/>
      <c r="B294" s="82"/>
      <c r="D294" s="165"/>
      <c r="F294" s="76"/>
      <c r="AN294" s="75"/>
      <c r="AO294" s="75"/>
      <c r="AP294" s="75"/>
      <c r="AQ294" s="75"/>
      <c r="AR294" s="75"/>
      <c r="AS294" s="75"/>
      <c r="BG294" s="165"/>
      <c r="BK294" s="76"/>
    </row>
    <row r="295" spans="1:63">
      <c r="A295" s="76"/>
      <c r="B295" s="82"/>
      <c r="D295" s="165"/>
      <c r="F295" s="76"/>
      <c r="AN295" s="75"/>
      <c r="AO295" s="75"/>
      <c r="AP295" s="75"/>
      <c r="AQ295" s="75"/>
      <c r="AR295" s="75"/>
      <c r="AS295" s="75"/>
      <c r="BG295" s="165"/>
      <c r="BK295" s="76"/>
    </row>
    <row r="296" spans="1:63">
      <c r="A296" s="76"/>
      <c r="B296" s="82"/>
      <c r="D296" s="165"/>
      <c r="F296" s="76"/>
      <c r="AN296" s="75"/>
      <c r="AO296" s="75"/>
      <c r="AP296" s="75"/>
      <c r="AQ296" s="75"/>
      <c r="AR296" s="75"/>
      <c r="AS296" s="75"/>
      <c r="BG296" s="165"/>
      <c r="BK296" s="76"/>
    </row>
    <row r="297" spans="1:63">
      <c r="A297" s="76"/>
      <c r="B297" s="82"/>
      <c r="D297" s="165"/>
      <c r="F297" s="76"/>
      <c r="AN297" s="75"/>
      <c r="AO297" s="75"/>
      <c r="AP297" s="75"/>
      <c r="AQ297" s="75"/>
      <c r="AR297" s="75"/>
      <c r="AS297" s="75"/>
      <c r="BG297" s="165"/>
      <c r="BK297" s="76"/>
    </row>
    <row r="298" spans="1:63">
      <c r="A298" s="76"/>
      <c r="B298" s="82"/>
      <c r="D298" s="165"/>
      <c r="F298" s="76"/>
      <c r="AN298" s="75"/>
      <c r="AO298" s="75"/>
      <c r="AP298" s="75"/>
      <c r="AQ298" s="75"/>
      <c r="AR298" s="75"/>
      <c r="AS298" s="75"/>
      <c r="BG298" s="165"/>
      <c r="BK298" s="76"/>
    </row>
    <row r="299" spans="1:63">
      <c r="A299" s="76"/>
      <c r="B299" s="82"/>
      <c r="D299" s="165"/>
      <c r="F299" s="76"/>
      <c r="AN299" s="75"/>
      <c r="AO299" s="75"/>
      <c r="AP299" s="75"/>
      <c r="AQ299" s="75"/>
      <c r="AR299" s="75"/>
      <c r="AS299" s="75"/>
      <c r="BG299" s="165"/>
      <c r="BK299" s="76"/>
    </row>
    <row r="300" spans="1:63">
      <c r="A300" s="76"/>
      <c r="B300" s="82"/>
      <c r="D300" s="165"/>
      <c r="F300" s="76"/>
      <c r="AN300" s="75"/>
      <c r="AO300" s="75"/>
      <c r="AP300" s="75"/>
      <c r="AQ300" s="75"/>
      <c r="AR300" s="75"/>
      <c r="AS300" s="75"/>
      <c r="BG300" s="165"/>
      <c r="BK300" s="76"/>
    </row>
    <row r="301" spans="1:63">
      <c r="A301" s="76"/>
      <c r="B301" s="82"/>
      <c r="D301" s="165"/>
      <c r="F301" s="76"/>
      <c r="AN301" s="75"/>
      <c r="AO301" s="75"/>
      <c r="AP301" s="75"/>
      <c r="AQ301" s="75"/>
      <c r="AR301" s="75"/>
      <c r="AS301" s="75"/>
      <c r="BG301" s="165"/>
      <c r="BK301" s="76"/>
    </row>
    <row r="302" spans="1:63">
      <c r="A302" s="76"/>
      <c r="B302" s="82"/>
      <c r="D302" s="165"/>
      <c r="F302" s="76"/>
      <c r="AN302" s="75"/>
      <c r="AO302" s="75"/>
      <c r="AP302" s="75"/>
      <c r="AQ302" s="75"/>
      <c r="AR302" s="75"/>
      <c r="AS302" s="75"/>
      <c r="BG302" s="165"/>
      <c r="BK302" s="76"/>
    </row>
    <row r="303" spans="1:63">
      <c r="A303" s="76"/>
      <c r="B303" s="82"/>
      <c r="D303" s="165"/>
      <c r="F303" s="76"/>
      <c r="AN303" s="75"/>
      <c r="AO303" s="75"/>
      <c r="AP303" s="75"/>
      <c r="AQ303" s="75"/>
      <c r="AR303" s="75"/>
      <c r="AS303" s="75"/>
      <c r="BG303" s="165"/>
      <c r="BK303" s="76"/>
    </row>
    <row r="304" spans="1:63">
      <c r="A304" s="76"/>
      <c r="B304" s="82"/>
      <c r="D304" s="165"/>
      <c r="F304" s="76"/>
      <c r="AN304" s="75"/>
      <c r="AO304" s="75"/>
      <c r="AP304" s="75"/>
      <c r="AQ304" s="75"/>
      <c r="AR304" s="75"/>
      <c r="AS304" s="75"/>
      <c r="BG304" s="165"/>
      <c r="BK304" s="76"/>
    </row>
    <row r="305" spans="1:63">
      <c r="A305" s="76"/>
      <c r="B305" s="82"/>
      <c r="D305" s="165"/>
      <c r="F305" s="76"/>
      <c r="AN305" s="75"/>
      <c r="AO305" s="75"/>
      <c r="AP305" s="75"/>
      <c r="AQ305" s="75"/>
      <c r="AR305" s="75"/>
      <c r="AS305" s="75"/>
      <c r="BG305" s="165"/>
      <c r="BK305" s="76"/>
    </row>
    <row r="306" spans="1:63">
      <c r="A306" s="76"/>
      <c r="B306" s="82"/>
      <c r="D306" s="165"/>
      <c r="F306" s="76"/>
      <c r="AN306" s="75"/>
      <c r="AO306" s="75"/>
      <c r="AP306" s="75"/>
      <c r="AQ306" s="75"/>
      <c r="AR306" s="75"/>
      <c r="AS306" s="75"/>
      <c r="BG306" s="165"/>
      <c r="BK306" s="76"/>
    </row>
    <row r="307" spans="1:63">
      <c r="A307" s="76"/>
      <c r="B307" s="82"/>
      <c r="D307" s="165"/>
      <c r="F307" s="76"/>
      <c r="AN307" s="75"/>
      <c r="AO307" s="75"/>
      <c r="AP307" s="75"/>
      <c r="AQ307" s="75"/>
      <c r="AR307" s="75"/>
      <c r="AS307" s="75"/>
      <c r="BG307" s="165"/>
      <c r="BK307" s="76"/>
    </row>
    <row r="308" spans="1:63">
      <c r="A308" s="76"/>
      <c r="B308" s="82"/>
      <c r="D308" s="165"/>
      <c r="F308" s="76"/>
      <c r="AN308" s="75"/>
      <c r="AO308" s="75"/>
      <c r="AP308" s="75"/>
      <c r="AQ308" s="75"/>
      <c r="AR308" s="75"/>
      <c r="AS308" s="75"/>
      <c r="BG308" s="165"/>
      <c r="BK308" s="76"/>
    </row>
    <row r="309" spans="1:63">
      <c r="A309" s="76"/>
      <c r="B309" s="82"/>
      <c r="D309" s="165"/>
      <c r="F309" s="76"/>
      <c r="AN309" s="75"/>
      <c r="AO309" s="75"/>
      <c r="AP309" s="75"/>
      <c r="AQ309" s="75"/>
      <c r="AR309" s="75"/>
      <c r="AS309" s="75"/>
      <c r="BG309" s="165"/>
      <c r="BK309" s="76"/>
    </row>
    <row r="310" spans="1:63">
      <c r="A310" s="76"/>
      <c r="B310" s="82"/>
      <c r="D310" s="165"/>
      <c r="F310" s="76"/>
      <c r="AN310" s="75"/>
      <c r="AO310" s="75"/>
      <c r="AP310" s="75"/>
      <c r="AQ310" s="75"/>
      <c r="AR310" s="75"/>
      <c r="AS310" s="75"/>
      <c r="BG310" s="165"/>
      <c r="BK310" s="76"/>
    </row>
    <row r="311" spans="1:63">
      <c r="A311" s="76"/>
      <c r="B311" s="82"/>
      <c r="D311" s="165"/>
      <c r="F311" s="76"/>
      <c r="AN311" s="75"/>
      <c r="AO311" s="75"/>
      <c r="AP311" s="75"/>
      <c r="AQ311" s="75"/>
      <c r="AR311" s="75"/>
      <c r="AS311" s="75"/>
      <c r="BG311" s="165"/>
      <c r="BK311" s="76"/>
    </row>
    <row r="312" spans="1:63">
      <c r="A312" s="76"/>
      <c r="B312" s="82"/>
      <c r="D312" s="165"/>
      <c r="F312" s="76"/>
      <c r="AN312" s="75"/>
      <c r="AO312" s="75"/>
      <c r="AP312" s="75"/>
      <c r="AQ312" s="75"/>
      <c r="AR312" s="75"/>
      <c r="AS312" s="75"/>
      <c r="BG312" s="165"/>
      <c r="BK312" s="76"/>
    </row>
    <row r="313" spans="1:63">
      <c r="A313" s="76"/>
      <c r="B313" s="82"/>
      <c r="D313" s="165"/>
      <c r="F313" s="76"/>
      <c r="AN313" s="75"/>
      <c r="AO313" s="75"/>
      <c r="AP313" s="75"/>
      <c r="AQ313" s="75"/>
      <c r="AR313" s="75"/>
      <c r="AS313" s="75"/>
      <c r="BG313" s="165"/>
      <c r="BK313" s="76"/>
    </row>
    <row r="314" spans="1:63">
      <c r="A314" s="76"/>
      <c r="B314" s="82"/>
      <c r="D314" s="165"/>
      <c r="F314" s="76"/>
      <c r="AN314" s="75"/>
      <c r="AO314" s="75"/>
      <c r="AP314" s="75"/>
      <c r="AQ314" s="75"/>
      <c r="AR314" s="75"/>
      <c r="AS314" s="75"/>
      <c r="BG314" s="165"/>
      <c r="BK314" s="76"/>
    </row>
    <row r="315" spans="1:63">
      <c r="A315" s="76"/>
      <c r="B315" s="82"/>
      <c r="D315" s="165"/>
      <c r="F315" s="76"/>
      <c r="AN315" s="75"/>
      <c r="AO315" s="75"/>
      <c r="AP315" s="75"/>
      <c r="AQ315" s="75"/>
      <c r="AR315" s="75"/>
      <c r="AS315" s="75"/>
      <c r="BG315" s="165"/>
      <c r="BK315" s="76"/>
    </row>
    <row r="316" spans="1:63">
      <c r="A316" s="76"/>
      <c r="B316" s="82"/>
      <c r="D316" s="165"/>
      <c r="F316" s="76"/>
      <c r="AN316" s="75"/>
      <c r="AO316" s="75"/>
      <c r="AP316" s="75"/>
      <c r="AQ316" s="75"/>
      <c r="AR316" s="75"/>
      <c r="AS316" s="75"/>
      <c r="BG316" s="165"/>
      <c r="BK316" s="76"/>
    </row>
    <row r="317" spans="1:63">
      <c r="A317" s="76"/>
      <c r="B317" s="82"/>
      <c r="D317" s="165"/>
      <c r="F317" s="76"/>
      <c r="AN317" s="75"/>
      <c r="AO317" s="75"/>
      <c r="AP317" s="75"/>
      <c r="AQ317" s="75"/>
      <c r="AR317" s="75"/>
      <c r="AS317" s="75"/>
      <c r="BG317" s="165"/>
      <c r="BK317" s="76"/>
    </row>
    <row r="318" spans="1:63">
      <c r="A318" s="76"/>
      <c r="B318" s="82"/>
      <c r="D318" s="165"/>
      <c r="F318" s="76"/>
      <c r="AN318" s="75"/>
      <c r="AO318" s="75"/>
      <c r="AP318" s="75"/>
      <c r="AQ318" s="75"/>
      <c r="AR318" s="75"/>
      <c r="AS318" s="75"/>
      <c r="BG318" s="165"/>
      <c r="BK318" s="76"/>
    </row>
    <row r="319" spans="1:63">
      <c r="A319" s="76"/>
      <c r="B319" s="82"/>
      <c r="D319" s="165"/>
      <c r="F319" s="76"/>
      <c r="AN319" s="75"/>
      <c r="AO319" s="75"/>
      <c r="AP319" s="75"/>
      <c r="AQ319" s="75"/>
      <c r="AR319" s="75"/>
      <c r="AS319" s="75"/>
      <c r="BG319" s="165"/>
      <c r="BK319" s="76"/>
    </row>
    <row r="320" spans="1:63">
      <c r="A320" s="76"/>
      <c r="B320" s="82"/>
      <c r="D320" s="165"/>
      <c r="F320" s="76"/>
      <c r="AN320" s="75"/>
      <c r="AO320" s="75"/>
      <c r="AP320" s="75"/>
      <c r="AQ320" s="75"/>
      <c r="AR320" s="75"/>
      <c r="AS320" s="75"/>
      <c r="BG320" s="165"/>
      <c r="BK320" s="76"/>
    </row>
    <row r="321" spans="1:63">
      <c r="A321" s="76"/>
      <c r="B321" s="82"/>
      <c r="D321" s="165"/>
      <c r="F321" s="76"/>
      <c r="AN321" s="75"/>
      <c r="AO321" s="75"/>
      <c r="AP321" s="75"/>
      <c r="AQ321" s="75"/>
      <c r="AR321" s="75"/>
      <c r="AS321" s="75"/>
      <c r="BG321" s="165"/>
      <c r="BK321" s="76"/>
    </row>
    <row r="322" spans="1:63">
      <c r="A322" s="76"/>
      <c r="B322" s="82"/>
      <c r="D322" s="165"/>
      <c r="F322" s="76"/>
      <c r="AN322" s="75"/>
      <c r="AO322" s="75"/>
      <c r="AP322" s="75"/>
      <c r="AQ322" s="75"/>
      <c r="AR322" s="75"/>
      <c r="AS322" s="75"/>
      <c r="BG322" s="165"/>
      <c r="BK322" s="76"/>
    </row>
    <row r="323" spans="1:63">
      <c r="A323" s="76"/>
      <c r="B323" s="82"/>
      <c r="D323" s="165"/>
      <c r="F323" s="76"/>
      <c r="AN323" s="75"/>
      <c r="AO323" s="75"/>
      <c r="AP323" s="75"/>
      <c r="AQ323" s="75"/>
      <c r="AR323" s="75"/>
      <c r="AS323" s="75"/>
      <c r="BG323" s="165"/>
      <c r="BK323" s="76"/>
    </row>
    <row r="324" spans="1:63">
      <c r="A324" s="76"/>
      <c r="B324" s="82"/>
      <c r="D324" s="165"/>
      <c r="F324" s="76"/>
      <c r="AN324" s="75"/>
      <c r="AO324" s="75"/>
      <c r="AP324" s="75"/>
      <c r="AQ324" s="75"/>
      <c r="AR324" s="75"/>
      <c r="AS324" s="75"/>
      <c r="BG324" s="165"/>
      <c r="BK324" s="76"/>
    </row>
    <row r="325" spans="1:63">
      <c r="A325" s="76"/>
      <c r="B325" s="82"/>
      <c r="D325" s="165"/>
      <c r="F325" s="76"/>
      <c r="AN325" s="75"/>
      <c r="AO325" s="75"/>
      <c r="AP325" s="75"/>
      <c r="AQ325" s="75"/>
      <c r="AR325" s="75"/>
      <c r="AS325" s="75"/>
      <c r="BG325" s="165"/>
      <c r="BK325" s="76"/>
    </row>
    <row r="326" spans="1:63">
      <c r="A326" s="76"/>
      <c r="B326" s="82"/>
      <c r="D326" s="165"/>
      <c r="F326" s="76"/>
      <c r="AN326" s="75"/>
      <c r="AO326" s="75"/>
      <c r="AP326" s="75"/>
      <c r="AQ326" s="75"/>
      <c r="AR326" s="75"/>
      <c r="AS326" s="75"/>
      <c r="BG326" s="165"/>
      <c r="BK326" s="76"/>
    </row>
    <row r="327" spans="1:63">
      <c r="A327" s="76"/>
      <c r="B327" s="82"/>
      <c r="D327" s="165"/>
      <c r="F327" s="76"/>
      <c r="AN327" s="75"/>
      <c r="AO327" s="75"/>
      <c r="AP327" s="75"/>
      <c r="AQ327" s="75"/>
      <c r="AR327" s="75"/>
      <c r="AS327" s="75"/>
      <c r="BG327" s="165"/>
      <c r="BK327" s="76"/>
    </row>
    <row r="328" spans="1:63">
      <c r="A328" s="76"/>
      <c r="B328" s="82"/>
      <c r="D328" s="165"/>
      <c r="F328" s="76"/>
      <c r="AN328" s="75"/>
      <c r="AO328" s="75"/>
      <c r="AP328" s="75"/>
      <c r="AQ328" s="75"/>
      <c r="AR328" s="75"/>
      <c r="AS328" s="75"/>
      <c r="BG328" s="165"/>
      <c r="BK328" s="76"/>
    </row>
    <row r="329" spans="1:63">
      <c r="A329" s="76"/>
      <c r="B329" s="82"/>
      <c r="D329" s="165"/>
      <c r="F329" s="76"/>
      <c r="AN329" s="75"/>
      <c r="AO329" s="75"/>
      <c r="AP329" s="75"/>
      <c r="AQ329" s="75"/>
      <c r="AR329" s="75"/>
      <c r="AS329" s="75"/>
      <c r="BG329" s="165"/>
      <c r="BK329" s="76"/>
    </row>
    <row r="330" spans="1:63">
      <c r="A330" s="76"/>
      <c r="B330" s="82"/>
      <c r="D330" s="165"/>
      <c r="F330" s="76"/>
      <c r="AN330" s="75"/>
      <c r="AO330" s="75"/>
      <c r="AP330" s="75"/>
      <c r="AQ330" s="75"/>
      <c r="AR330" s="75"/>
      <c r="AS330" s="75"/>
      <c r="BG330" s="165"/>
      <c r="BK330" s="76"/>
    </row>
    <row r="331" spans="1:63">
      <c r="A331" s="76"/>
      <c r="B331" s="82"/>
      <c r="D331" s="165"/>
      <c r="F331" s="76"/>
      <c r="AN331" s="75"/>
      <c r="AO331" s="75"/>
      <c r="AP331" s="75"/>
      <c r="AQ331" s="75"/>
      <c r="AR331" s="75"/>
      <c r="AS331" s="75"/>
      <c r="BG331" s="165"/>
      <c r="BK331" s="76"/>
    </row>
    <row r="332" spans="1:63">
      <c r="A332" s="76"/>
      <c r="B332" s="82"/>
      <c r="D332" s="165"/>
      <c r="F332" s="76"/>
      <c r="AN332" s="75"/>
      <c r="AO332" s="75"/>
      <c r="AP332" s="75"/>
      <c r="AQ332" s="75"/>
      <c r="AR332" s="75"/>
      <c r="AS332" s="75"/>
      <c r="BG332" s="165"/>
      <c r="BK332" s="76"/>
    </row>
    <row r="333" spans="1:63">
      <c r="A333" s="76"/>
      <c r="B333" s="82"/>
      <c r="D333" s="165"/>
      <c r="F333" s="76"/>
      <c r="AN333" s="75"/>
      <c r="AO333" s="75"/>
      <c r="AP333" s="75"/>
      <c r="AQ333" s="75"/>
      <c r="AR333" s="75"/>
      <c r="AS333" s="75"/>
      <c r="BG333" s="165"/>
      <c r="BK333" s="76"/>
    </row>
    <row r="334" spans="1:63">
      <c r="A334" s="76"/>
      <c r="B334" s="82"/>
      <c r="D334" s="165"/>
      <c r="F334" s="76"/>
      <c r="AN334" s="75"/>
      <c r="AO334" s="75"/>
      <c r="AP334" s="75"/>
      <c r="AQ334" s="75"/>
      <c r="AR334" s="75"/>
      <c r="AS334" s="75"/>
      <c r="BG334" s="165"/>
      <c r="BK334" s="76"/>
    </row>
    <row r="335" spans="1:63">
      <c r="A335" s="76"/>
      <c r="B335" s="82"/>
      <c r="D335" s="165"/>
      <c r="F335" s="76"/>
      <c r="AN335" s="75"/>
      <c r="AO335" s="75"/>
      <c r="AP335" s="75"/>
      <c r="AQ335" s="75"/>
      <c r="AR335" s="75"/>
      <c r="AS335" s="75"/>
      <c r="BG335" s="165"/>
      <c r="BK335" s="76"/>
    </row>
    <row r="336" spans="1:63">
      <c r="A336" s="76"/>
      <c r="B336" s="82"/>
      <c r="D336" s="165"/>
      <c r="F336" s="76"/>
      <c r="AN336" s="75"/>
      <c r="AO336" s="75"/>
      <c r="AP336" s="75"/>
      <c r="AQ336" s="75"/>
      <c r="AR336" s="75"/>
      <c r="AS336" s="75"/>
      <c r="BG336" s="165"/>
      <c r="BK336" s="76"/>
    </row>
    <row r="337" spans="1:63">
      <c r="A337" s="76"/>
      <c r="B337" s="82"/>
      <c r="D337" s="165"/>
      <c r="F337" s="76"/>
      <c r="AN337" s="75"/>
      <c r="AO337" s="75"/>
      <c r="AP337" s="75"/>
      <c r="AQ337" s="75"/>
      <c r="AR337" s="75"/>
      <c r="AS337" s="75"/>
      <c r="BG337" s="165"/>
      <c r="BK337" s="76"/>
    </row>
    <row r="338" spans="1:63">
      <c r="A338" s="76"/>
      <c r="B338" s="82"/>
      <c r="D338" s="165"/>
      <c r="F338" s="76"/>
      <c r="AN338" s="75"/>
      <c r="AO338" s="75"/>
      <c r="AP338" s="75"/>
      <c r="AQ338" s="75"/>
      <c r="AR338" s="75"/>
      <c r="AS338" s="75"/>
      <c r="BG338" s="165"/>
      <c r="BK338" s="76"/>
    </row>
    <row r="339" spans="1:63">
      <c r="A339" s="76"/>
      <c r="B339" s="82"/>
      <c r="D339" s="165"/>
      <c r="F339" s="76"/>
      <c r="AN339" s="75"/>
      <c r="AO339" s="75"/>
      <c r="AP339" s="75"/>
      <c r="AQ339" s="75"/>
      <c r="AR339" s="75"/>
      <c r="AS339" s="75"/>
      <c r="BG339" s="165"/>
      <c r="BK339" s="76"/>
    </row>
    <row r="340" spans="1:63">
      <c r="A340" s="76"/>
      <c r="B340" s="82"/>
      <c r="D340" s="165"/>
      <c r="F340" s="76"/>
      <c r="AN340" s="75"/>
      <c r="AO340" s="75"/>
      <c r="AP340" s="75"/>
      <c r="AQ340" s="75"/>
      <c r="AR340" s="75"/>
      <c r="AS340" s="75"/>
      <c r="BG340" s="165"/>
      <c r="BK340" s="76"/>
    </row>
    <row r="341" spans="1:63">
      <c r="A341" s="76"/>
      <c r="B341" s="82"/>
      <c r="D341" s="165"/>
      <c r="F341" s="76"/>
      <c r="AN341" s="75"/>
      <c r="AO341" s="75"/>
      <c r="AP341" s="75"/>
      <c r="AQ341" s="75"/>
      <c r="AR341" s="75"/>
      <c r="AS341" s="75"/>
      <c r="BG341" s="165"/>
      <c r="BK341" s="76"/>
    </row>
    <row r="342" spans="1:63">
      <c r="A342" s="76"/>
      <c r="B342" s="82"/>
      <c r="D342" s="165"/>
      <c r="F342" s="76"/>
      <c r="AN342" s="75"/>
      <c r="AO342" s="75"/>
      <c r="AP342" s="75"/>
      <c r="AQ342" s="75"/>
      <c r="AR342" s="75"/>
      <c r="AS342" s="75"/>
      <c r="BG342" s="165"/>
      <c r="BK342" s="76"/>
    </row>
    <row r="343" spans="1:63">
      <c r="A343" s="76"/>
      <c r="B343" s="82"/>
      <c r="D343" s="165"/>
      <c r="F343" s="76"/>
      <c r="AN343" s="75"/>
      <c r="AO343" s="75"/>
      <c r="AP343" s="75"/>
      <c r="AQ343" s="75"/>
      <c r="AR343" s="75"/>
      <c r="AS343" s="75"/>
      <c r="BG343" s="165"/>
      <c r="BK343" s="76"/>
    </row>
    <row r="344" spans="1:63">
      <c r="A344" s="76"/>
      <c r="B344" s="82"/>
      <c r="D344" s="165"/>
      <c r="F344" s="76"/>
      <c r="AN344" s="75"/>
      <c r="AO344" s="75"/>
      <c r="AP344" s="75"/>
      <c r="AQ344" s="75"/>
      <c r="AR344" s="75"/>
      <c r="AS344" s="75"/>
      <c r="BG344" s="165"/>
      <c r="BK344" s="76"/>
    </row>
    <row r="345" spans="1:63">
      <c r="A345" s="76"/>
      <c r="B345" s="82"/>
      <c r="D345" s="165"/>
      <c r="F345" s="76"/>
      <c r="AN345" s="75"/>
      <c r="AO345" s="75"/>
      <c r="AP345" s="75"/>
      <c r="AQ345" s="75"/>
      <c r="AR345" s="75"/>
      <c r="AS345" s="75"/>
      <c r="BG345" s="165"/>
      <c r="BK345" s="76"/>
    </row>
    <row r="346" spans="1:63">
      <c r="A346" s="76"/>
      <c r="B346" s="82"/>
      <c r="D346" s="165"/>
      <c r="F346" s="76"/>
      <c r="AN346" s="75"/>
      <c r="AO346" s="75"/>
      <c r="AP346" s="75"/>
      <c r="AQ346" s="75"/>
      <c r="AR346" s="75"/>
      <c r="AS346" s="75"/>
      <c r="BG346" s="165"/>
      <c r="BK346" s="76"/>
    </row>
    <row r="347" spans="1:63">
      <c r="A347" s="76"/>
      <c r="B347" s="82"/>
      <c r="D347" s="165"/>
      <c r="F347" s="76"/>
      <c r="AN347" s="75"/>
      <c r="AO347" s="75"/>
      <c r="AP347" s="75"/>
      <c r="AQ347" s="75"/>
      <c r="AR347" s="75"/>
      <c r="AS347" s="75"/>
      <c r="BG347" s="165"/>
      <c r="BK347" s="76"/>
    </row>
    <row r="348" spans="1:63">
      <c r="A348" s="76"/>
      <c r="B348" s="82"/>
      <c r="D348" s="165"/>
      <c r="F348" s="76"/>
      <c r="AN348" s="75"/>
      <c r="AO348" s="75"/>
      <c r="AP348" s="75"/>
      <c r="AQ348" s="75"/>
      <c r="AR348" s="75"/>
      <c r="AS348" s="75"/>
      <c r="BG348" s="165"/>
      <c r="BK348" s="76"/>
    </row>
    <row r="349" spans="1:63">
      <c r="A349" s="76"/>
      <c r="B349" s="82"/>
      <c r="D349" s="165"/>
      <c r="F349" s="76"/>
      <c r="AN349" s="75"/>
      <c r="AO349" s="75"/>
      <c r="AP349" s="75"/>
      <c r="AQ349" s="75"/>
      <c r="AR349" s="75"/>
      <c r="AS349" s="75"/>
      <c r="BG349" s="165"/>
      <c r="BK349" s="76"/>
    </row>
    <row r="350" spans="1:63">
      <c r="A350" s="76"/>
      <c r="B350" s="82"/>
      <c r="D350" s="165"/>
      <c r="F350" s="76"/>
      <c r="AN350" s="75"/>
      <c r="AO350" s="75"/>
      <c r="AP350" s="75"/>
      <c r="AQ350" s="75"/>
      <c r="AR350" s="75"/>
      <c r="AS350" s="75"/>
      <c r="BG350" s="165"/>
      <c r="BK350" s="76"/>
    </row>
    <row r="351" spans="1:63">
      <c r="A351" s="76"/>
      <c r="B351" s="82"/>
      <c r="D351" s="165"/>
      <c r="F351" s="76"/>
      <c r="AN351" s="75"/>
      <c r="AO351" s="75"/>
      <c r="AP351" s="75"/>
      <c r="AQ351" s="75"/>
      <c r="AR351" s="75"/>
      <c r="AS351" s="75"/>
      <c r="BG351" s="165"/>
      <c r="BK351" s="76"/>
    </row>
    <row r="352" spans="1:63">
      <c r="A352" s="76"/>
      <c r="B352" s="82"/>
      <c r="D352" s="165"/>
      <c r="F352" s="76"/>
      <c r="AN352" s="75"/>
      <c r="AO352" s="75"/>
      <c r="AP352" s="75"/>
      <c r="AQ352" s="75"/>
      <c r="AR352" s="75"/>
      <c r="AS352" s="75"/>
      <c r="BG352" s="165"/>
      <c r="BK352" s="76"/>
    </row>
    <row r="353" spans="1:63">
      <c r="A353" s="76"/>
      <c r="B353" s="82"/>
      <c r="D353" s="165"/>
      <c r="F353" s="76"/>
      <c r="AN353" s="75"/>
      <c r="AO353" s="75"/>
      <c r="AP353" s="75"/>
      <c r="AQ353" s="75"/>
      <c r="AR353" s="75"/>
      <c r="AS353" s="75"/>
      <c r="BG353" s="165"/>
      <c r="BK353" s="76"/>
    </row>
    <row r="354" spans="1:63">
      <c r="A354" s="76"/>
      <c r="B354" s="82"/>
      <c r="D354" s="165"/>
      <c r="F354" s="76"/>
      <c r="AN354" s="75"/>
      <c r="AO354" s="75"/>
      <c r="AP354" s="75"/>
      <c r="AQ354" s="75"/>
      <c r="AR354" s="75"/>
      <c r="AS354" s="75"/>
      <c r="BG354" s="165"/>
      <c r="BK354" s="76"/>
    </row>
    <row r="355" spans="1:63">
      <c r="A355" s="76"/>
      <c r="B355" s="82"/>
      <c r="D355" s="165"/>
      <c r="F355" s="76"/>
      <c r="AN355" s="75"/>
      <c r="AO355" s="75"/>
      <c r="AP355" s="75"/>
      <c r="AQ355" s="75"/>
      <c r="AR355" s="75"/>
      <c r="AS355" s="75"/>
      <c r="BG355" s="165"/>
      <c r="BK355" s="76"/>
    </row>
    <row r="356" spans="1:63">
      <c r="A356" s="76"/>
      <c r="B356" s="82"/>
      <c r="D356" s="165"/>
      <c r="F356" s="76"/>
      <c r="AN356" s="75"/>
      <c r="AO356" s="75"/>
      <c r="AP356" s="75"/>
      <c r="AQ356" s="75"/>
      <c r="AR356" s="75"/>
      <c r="AS356" s="75"/>
      <c r="BG356" s="165"/>
      <c r="BK356" s="76"/>
    </row>
    <row r="357" spans="1:63">
      <c r="A357" s="76"/>
      <c r="B357" s="82"/>
      <c r="D357" s="165"/>
      <c r="F357" s="76"/>
      <c r="AN357" s="75"/>
      <c r="AO357" s="75"/>
      <c r="AP357" s="75"/>
      <c r="AQ357" s="75"/>
      <c r="AR357" s="75"/>
      <c r="AS357" s="75"/>
      <c r="BG357" s="165"/>
      <c r="BK357" s="76"/>
    </row>
    <row r="358" spans="1:63">
      <c r="A358" s="76"/>
      <c r="B358" s="82"/>
      <c r="D358" s="165"/>
      <c r="F358" s="76"/>
      <c r="AN358" s="75"/>
      <c r="AO358" s="75"/>
      <c r="AP358" s="75"/>
      <c r="AQ358" s="75"/>
      <c r="AR358" s="75"/>
      <c r="AS358" s="75"/>
      <c r="BG358" s="165"/>
      <c r="BK358" s="76"/>
    </row>
    <row r="359" spans="1:63">
      <c r="A359" s="76"/>
      <c r="B359" s="82"/>
      <c r="D359" s="165"/>
      <c r="F359" s="76"/>
      <c r="AN359" s="75"/>
      <c r="AO359" s="75"/>
      <c r="AP359" s="75"/>
      <c r="AQ359" s="75"/>
      <c r="AR359" s="75"/>
      <c r="AS359" s="75"/>
      <c r="BG359" s="165"/>
      <c r="BK359" s="76"/>
    </row>
    <row r="360" spans="1:63">
      <c r="A360" s="76"/>
      <c r="B360" s="82"/>
      <c r="D360" s="165"/>
      <c r="F360" s="76"/>
      <c r="AN360" s="75"/>
      <c r="AO360" s="75"/>
      <c r="AP360" s="75"/>
      <c r="AQ360" s="75"/>
      <c r="AR360" s="75"/>
      <c r="AS360" s="75"/>
      <c r="BG360" s="165"/>
      <c r="BK360" s="76"/>
    </row>
    <row r="361" spans="1:63">
      <c r="A361" s="76"/>
      <c r="B361" s="82"/>
      <c r="D361" s="165"/>
      <c r="F361" s="76"/>
      <c r="AN361" s="75"/>
      <c r="AO361" s="75"/>
      <c r="AP361" s="75"/>
      <c r="AQ361" s="75"/>
      <c r="AR361" s="75"/>
      <c r="AS361" s="75"/>
      <c r="BG361" s="165"/>
      <c r="BK361" s="76"/>
    </row>
    <row r="362" spans="1:63">
      <c r="A362" s="76"/>
      <c r="B362" s="82"/>
      <c r="D362" s="165"/>
      <c r="F362" s="76"/>
      <c r="AN362" s="75"/>
      <c r="AO362" s="75"/>
      <c r="AP362" s="75"/>
      <c r="AQ362" s="75"/>
      <c r="AR362" s="75"/>
      <c r="AS362" s="75"/>
      <c r="BG362" s="165"/>
      <c r="BK362" s="76"/>
    </row>
    <row r="363" spans="1:63">
      <c r="A363" s="76"/>
      <c r="B363" s="82"/>
      <c r="D363" s="165"/>
      <c r="F363" s="76"/>
      <c r="AN363" s="75"/>
      <c r="AO363" s="75"/>
      <c r="AP363" s="75"/>
      <c r="AQ363" s="75"/>
      <c r="AR363" s="75"/>
      <c r="AS363" s="75"/>
      <c r="BG363" s="165"/>
      <c r="BK363" s="76"/>
    </row>
    <row r="364" spans="1:63">
      <c r="A364" s="76"/>
      <c r="B364" s="82"/>
      <c r="D364" s="165"/>
      <c r="F364" s="76"/>
      <c r="AN364" s="75"/>
      <c r="AO364" s="75"/>
      <c r="AP364" s="75"/>
      <c r="AQ364" s="75"/>
      <c r="AR364" s="75"/>
      <c r="AS364" s="75"/>
      <c r="BG364" s="165"/>
      <c r="BK364" s="76"/>
    </row>
    <row r="365" spans="1:63">
      <c r="A365" s="76"/>
      <c r="B365" s="82"/>
      <c r="D365" s="165"/>
      <c r="F365" s="76"/>
      <c r="AN365" s="75"/>
      <c r="AO365" s="75"/>
      <c r="AP365" s="75"/>
      <c r="AQ365" s="75"/>
      <c r="AR365" s="75"/>
      <c r="AS365" s="75"/>
      <c r="BG365" s="165"/>
      <c r="BK365" s="76"/>
    </row>
    <row r="366" spans="1:63">
      <c r="A366" s="76"/>
      <c r="B366" s="82"/>
      <c r="D366" s="165"/>
      <c r="F366" s="76"/>
      <c r="AN366" s="75"/>
      <c r="AO366" s="75"/>
      <c r="AP366" s="75"/>
      <c r="AQ366" s="75"/>
      <c r="AR366" s="75"/>
      <c r="AS366" s="75"/>
      <c r="BG366" s="165"/>
      <c r="BK366" s="76"/>
    </row>
    <row r="367" spans="1:63">
      <c r="A367" s="76"/>
      <c r="B367" s="82"/>
      <c r="D367" s="165"/>
      <c r="F367" s="76"/>
      <c r="AN367" s="75"/>
      <c r="AO367" s="75"/>
      <c r="AP367" s="75"/>
      <c r="AQ367" s="75"/>
      <c r="AR367" s="75"/>
      <c r="AS367" s="75"/>
      <c r="BG367" s="165"/>
      <c r="BK367" s="76"/>
    </row>
    <row r="368" spans="1:63">
      <c r="A368" s="76"/>
      <c r="B368" s="82"/>
      <c r="D368" s="165"/>
      <c r="F368" s="76"/>
      <c r="AN368" s="75"/>
      <c r="AO368" s="75"/>
      <c r="AP368" s="75"/>
      <c r="AQ368" s="75"/>
      <c r="AR368" s="75"/>
      <c r="AS368" s="75"/>
      <c r="BG368" s="165"/>
      <c r="BK368" s="76"/>
    </row>
    <row r="369" spans="1:63">
      <c r="A369" s="76"/>
      <c r="B369" s="82"/>
      <c r="D369" s="165"/>
      <c r="F369" s="76"/>
      <c r="AN369" s="75"/>
      <c r="AO369" s="75"/>
      <c r="AP369" s="75"/>
      <c r="AQ369" s="75"/>
      <c r="AR369" s="75"/>
      <c r="AS369" s="75"/>
      <c r="BG369" s="165"/>
      <c r="BK369" s="76"/>
    </row>
    <row r="370" spans="1:63">
      <c r="A370" s="76"/>
      <c r="B370" s="82"/>
      <c r="D370" s="165"/>
      <c r="F370" s="76"/>
      <c r="AN370" s="75"/>
      <c r="AO370" s="75"/>
      <c r="AP370" s="75"/>
      <c r="AQ370" s="75"/>
      <c r="AR370" s="75"/>
      <c r="AS370" s="75"/>
      <c r="BG370" s="165"/>
      <c r="BK370" s="76"/>
    </row>
    <row r="371" spans="1:63">
      <c r="A371" s="76"/>
      <c r="B371" s="82"/>
      <c r="D371" s="165"/>
      <c r="F371" s="76"/>
      <c r="AN371" s="75"/>
      <c r="AO371" s="75"/>
      <c r="AP371" s="75"/>
      <c r="AQ371" s="75"/>
      <c r="AR371" s="75"/>
      <c r="AS371" s="75"/>
      <c r="BG371" s="165"/>
      <c r="BK371" s="76"/>
    </row>
    <row r="372" spans="1:63">
      <c r="A372" s="76"/>
      <c r="B372" s="82"/>
      <c r="D372" s="165"/>
      <c r="F372" s="76"/>
      <c r="AN372" s="75"/>
      <c r="AO372" s="75"/>
      <c r="AP372" s="75"/>
      <c r="AQ372" s="75"/>
      <c r="AR372" s="75"/>
      <c r="AS372" s="75"/>
      <c r="BG372" s="165"/>
      <c r="BK372" s="76"/>
    </row>
    <row r="373" spans="1:63">
      <c r="A373" s="76"/>
      <c r="B373" s="82"/>
      <c r="D373" s="165"/>
      <c r="F373" s="76"/>
      <c r="AN373" s="75"/>
      <c r="AO373" s="75"/>
      <c r="AP373" s="75"/>
      <c r="AQ373" s="75"/>
      <c r="AR373" s="75"/>
      <c r="AS373" s="75"/>
      <c r="BG373" s="165"/>
      <c r="BK373" s="76"/>
    </row>
    <row r="374" spans="1:63">
      <c r="A374" s="76"/>
      <c r="B374" s="82"/>
      <c r="D374" s="165"/>
      <c r="F374" s="76"/>
      <c r="AN374" s="75"/>
      <c r="AO374" s="75"/>
      <c r="AP374" s="75"/>
      <c r="AQ374" s="75"/>
      <c r="AR374" s="75"/>
      <c r="AS374" s="75"/>
      <c r="BG374" s="165"/>
      <c r="BK374" s="76"/>
    </row>
    <row r="375" spans="1:63">
      <c r="A375" s="76"/>
      <c r="B375" s="82"/>
      <c r="D375" s="165"/>
      <c r="F375" s="76"/>
      <c r="AN375" s="75"/>
      <c r="AO375" s="75"/>
      <c r="AP375" s="75"/>
      <c r="AQ375" s="75"/>
      <c r="AR375" s="75"/>
      <c r="AS375" s="75"/>
      <c r="BG375" s="165"/>
      <c r="BK375" s="76"/>
    </row>
    <row r="376" spans="1:63">
      <c r="A376" s="76"/>
      <c r="B376" s="82"/>
      <c r="D376" s="165"/>
      <c r="F376" s="76"/>
      <c r="AN376" s="75"/>
      <c r="AO376" s="75"/>
      <c r="AP376" s="75"/>
      <c r="AQ376" s="75"/>
      <c r="AR376" s="75"/>
      <c r="AS376" s="75"/>
      <c r="BG376" s="165"/>
      <c r="BK376" s="76"/>
    </row>
    <row r="377" spans="1:63">
      <c r="A377" s="76"/>
      <c r="B377" s="82"/>
      <c r="D377" s="165"/>
      <c r="F377" s="76"/>
      <c r="AN377" s="75"/>
      <c r="AO377" s="75"/>
      <c r="AP377" s="75"/>
      <c r="AQ377" s="75"/>
      <c r="AR377" s="75"/>
      <c r="AS377" s="75"/>
      <c r="BG377" s="165"/>
      <c r="BK377" s="76"/>
    </row>
    <row r="378" spans="1:63">
      <c r="A378" s="76"/>
      <c r="B378" s="82"/>
      <c r="D378" s="165"/>
      <c r="F378" s="76"/>
      <c r="AN378" s="75"/>
      <c r="AO378" s="75"/>
      <c r="AP378" s="75"/>
      <c r="AQ378" s="75"/>
      <c r="AR378" s="75"/>
      <c r="AS378" s="75"/>
      <c r="BG378" s="165"/>
      <c r="BK378" s="76"/>
    </row>
    <row r="379" spans="1:63">
      <c r="A379" s="76"/>
      <c r="B379" s="82"/>
      <c r="D379" s="165"/>
      <c r="F379" s="76"/>
      <c r="AN379" s="75"/>
      <c r="AO379" s="75"/>
      <c r="AP379" s="75"/>
      <c r="AQ379" s="75"/>
      <c r="AR379" s="75"/>
      <c r="AS379" s="75"/>
      <c r="BG379" s="165"/>
      <c r="BK379" s="76"/>
    </row>
    <row r="380" spans="1:63">
      <c r="A380" s="76"/>
      <c r="B380" s="82"/>
      <c r="D380" s="165"/>
      <c r="F380" s="76"/>
      <c r="AN380" s="75"/>
      <c r="AO380" s="75"/>
      <c r="AP380" s="75"/>
      <c r="AQ380" s="75"/>
      <c r="AR380" s="75"/>
      <c r="AS380" s="75"/>
      <c r="BG380" s="165"/>
      <c r="BK380" s="76"/>
    </row>
    <row r="381" spans="1:63">
      <c r="A381" s="76"/>
      <c r="B381" s="82"/>
      <c r="D381" s="165"/>
      <c r="F381" s="76"/>
      <c r="AN381" s="75"/>
      <c r="AO381" s="75"/>
      <c r="AP381" s="75"/>
      <c r="AQ381" s="75"/>
      <c r="AR381" s="75"/>
      <c r="AS381" s="75"/>
      <c r="BG381" s="165"/>
      <c r="BK381" s="76"/>
    </row>
    <row r="382" spans="1:63">
      <c r="A382" s="76"/>
      <c r="B382" s="82"/>
      <c r="D382" s="165"/>
      <c r="F382" s="76"/>
      <c r="AN382" s="75"/>
      <c r="AO382" s="75"/>
      <c r="AP382" s="75"/>
      <c r="AQ382" s="75"/>
      <c r="AR382" s="75"/>
      <c r="AS382" s="75"/>
      <c r="BG382" s="165"/>
      <c r="BK382" s="76"/>
    </row>
    <row r="383" spans="1:63">
      <c r="A383" s="76"/>
      <c r="B383" s="82"/>
      <c r="D383" s="165"/>
      <c r="F383" s="76"/>
      <c r="AN383" s="75"/>
      <c r="AO383" s="75"/>
      <c r="AP383" s="75"/>
      <c r="AQ383" s="75"/>
      <c r="AR383" s="75"/>
      <c r="AS383" s="75"/>
      <c r="BG383" s="165"/>
      <c r="BK383" s="76"/>
    </row>
    <row r="384" spans="1:63">
      <c r="A384" s="76"/>
      <c r="B384" s="82"/>
      <c r="D384" s="165"/>
      <c r="F384" s="76"/>
      <c r="AN384" s="75"/>
      <c r="AO384" s="75"/>
      <c r="AP384" s="75"/>
      <c r="AQ384" s="75"/>
      <c r="AR384" s="75"/>
      <c r="AS384" s="75"/>
      <c r="BG384" s="165"/>
      <c r="BK384" s="76"/>
    </row>
    <row r="385" spans="1:63">
      <c r="A385" s="76"/>
      <c r="B385" s="82"/>
      <c r="D385" s="165"/>
      <c r="F385" s="76"/>
      <c r="AN385" s="75"/>
      <c r="AO385" s="75"/>
      <c r="AP385" s="75"/>
      <c r="AQ385" s="75"/>
      <c r="AR385" s="75"/>
      <c r="AS385" s="75"/>
      <c r="BG385" s="165"/>
      <c r="BK385" s="76"/>
    </row>
    <row r="386" spans="1:63">
      <c r="A386" s="76"/>
      <c r="B386" s="82"/>
      <c r="D386" s="165"/>
      <c r="F386" s="76"/>
      <c r="AN386" s="75"/>
      <c r="AO386" s="75"/>
      <c r="AP386" s="75"/>
      <c r="AQ386" s="75"/>
      <c r="AR386" s="75"/>
      <c r="AS386" s="75"/>
      <c r="BG386" s="165"/>
      <c r="BK386" s="76"/>
    </row>
    <row r="387" spans="1:63">
      <c r="A387" s="76"/>
      <c r="B387" s="82"/>
      <c r="D387" s="165"/>
      <c r="F387" s="76"/>
      <c r="AN387" s="75"/>
      <c r="AO387" s="75"/>
      <c r="AP387" s="75"/>
      <c r="AQ387" s="75"/>
      <c r="AR387" s="75"/>
      <c r="AS387" s="75"/>
      <c r="BG387" s="165"/>
      <c r="BK387" s="76"/>
    </row>
    <row r="388" spans="1:63">
      <c r="A388" s="76"/>
      <c r="B388" s="82"/>
      <c r="D388" s="165"/>
      <c r="F388" s="76"/>
      <c r="AN388" s="75"/>
      <c r="AO388" s="75"/>
      <c r="AP388" s="75"/>
      <c r="AQ388" s="75"/>
      <c r="AR388" s="75"/>
      <c r="AS388" s="75"/>
      <c r="BG388" s="165"/>
      <c r="BK388" s="76"/>
    </row>
    <row r="389" spans="1:63">
      <c r="A389" s="76"/>
      <c r="B389" s="82"/>
      <c r="D389" s="165"/>
      <c r="F389" s="76"/>
      <c r="AN389" s="75"/>
      <c r="AO389" s="75"/>
      <c r="AP389" s="75"/>
      <c r="AQ389" s="75"/>
      <c r="AR389" s="75"/>
      <c r="AS389" s="75"/>
      <c r="BG389" s="165"/>
      <c r="BK389" s="76"/>
    </row>
    <row r="390" spans="1:63">
      <c r="A390" s="76"/>
      <c r="B390" s="82"/>
      <c r="D390" s="165"/>
      <c r="F390" s="76"/>
      <c r="AN390" s="75"/>
      <c r="AO390" s="75"/>
      <c r="AP390" s="75"/>
      <c r="AQ390" s="75"/>
      <c r="AR390" s="75"/>
      <c r="AS390" s="75"/>
      <c r="BG390" s="165"/>
      <c r="BK390" s="76"/>
    </row>
    <row r="391" spans="1:63">
      <c r="A391" s="76"/>
      <c r="B391" s="82"/>
      <c r="D391" s="165"/>
      <c r="F391" s="76"/>
      <c r="AN391" s="75"/>
      <c r="AO391" s="75"/>
      <c r="AP391" s="75"/>
      <c r="AQ391" s="75"/>
      <c r="AR391" s="75"/>
      <c r="AS391" s="75"/>
      <c r="BG391" s="165"/>
      <c r="BK391" s="76"/>
    </row>
    <row r="392" spans="1:63">
      <c r="A392" s="76"/>
      <c r="B392" s="82"/>
      <c r="D392" s="165"/>
      <c r="F392" s="76"/>
      <c r="AN392" s="75"/>
      <c r="AO392" s="75"/>
      <c r="AP392" s="75"/>
      <c r="AQ392" s="75"/>
      <c r="AR392" s="75"/>
      <c r="AS392" s="75"/>
      <c r="BG392" s="165"/>
      <c r="BK392" s="76"/>
    </row>
    <row r="393" spans="1:63">
      <c r="A393" s="76"/>
      <c r="B393" s="82"/>
      <c r="D393" s="165"/>
      <c r="F393" s="76"/>
      <c r="AN393" s="75"/>
      <c r="AO393" s="75"/>
      <c r="AP393" s="75"/>
      <c r="AQ393" s="75"/>
      <c r="AR393" s="75"/>
      <c r="AS393" s="75"/>
      <c r="BG393" s="165"/>
      <c r="BK393" s="76"/>
    </row>
    <row r="394" spans="1:63">
      <c r="A394" s="76"/>
      <c r="B394" s="82"/>
      <c r="D394" s="165"/>
      <c r="F394" s="76"/>
      <c r="AN394" s="75"/>
      <c r="AO394" s="75"/>
      <c r="AP394" s="75"/>
      <c r="AQ394" s="75"/>
      <c r="AR394" s="75"/>
      <c r="AS394" s="75"/>
      <c r="BG394" s="165"/>
      <c r="BK394" s="76"/>
    </row>
    <row r="395" spans="1:63">
      <c r="A395" s="76"/>
      <c r="B395" s="82"/>
      <c r="D395" s="165"/>
      <c r="F395" s="76"/>
      <c r="AN395" s="75"/>
      <c r="AO395" s="75"/>
      <c r="AP395" s="75"/>
      <c r="AQ395" s="75"/>
      <c r="AR395" s="75"/>
      <c r="AS395" s="75"/>
      <c r="BG395" s="165"/>
      <c r="BK395" s="76"/>
    </row>
    <row r="396" spans="1:63">
      <c r="A396" s="76"/>
      <c r="B396" s="82"/>
      <c r="D396" s="165"/>
      <c r="F396" s="76"/>
      <c r="AN396" s="75"/>
      <c r="AO396" s="75"/>
      <c r="AP396" s="75"/>
      <c r="AQ396" s="75"/>
      <c r="AR396" s="75"/>
      <c r="AS396" s="75"/>
      <c r="BG396" s="165"/>
      <c r="BK396" s="76"/>
    </row>
    <row r="397" spans="1:63">
      <c r="A397" s="76"/>
      <c r="B397" s="82"/>
      <c r="D397" s="165"/>
      <c r="F397" s="76"/>
      <c r="AN397" s="75"/>
      <c r="AO397" s="75"/>
      <c r="AP397" s="75"/>
      <c r="AQ397" s="75"/>
      <c r="AR397" s="75"/>
      <c r="AS397" s="75"/>
      <c r="BG397" s="165"/>
      <c r="BK397" s="76"/>
    </row>
    <row r="398" spans="1:63">
      <c r="A398" s="76"/>
      <c r="B398" s="82"/>
      <c r="D398" s="165"/>
      <c r="F398" s="76"/>
      <c r="AN398" s="75"/>
      <c r="AO398" s="75"/>
      <c r="AP398" s="75"/>
      <c r="AQ398" s="75"/>
      <c r="AR398" s="75"/>
      <c r="AS398" s="75"/>
      <c r="BG398" s="165"/>
      <c r="BK398" s="76"/>
    </row>
    <row r="399" spans="1:63">
      <c r="A399" s="76"/>
      <c r="B399" s="82"/>
      <c r="D399" s="165"/>
      <c r="F399" s="76"/>
      <c r="AN399" s="75"/>
      <c r="AO399" s="75"/>
      <c r="AP399" s="75"/>
      <c r="AQ399" s="75"/>
      <c r="AR399" s="75"/>
      <c r="AS399" s="75"/>
      <c r="BG399" s="165"/>
      <c r="BK399" s="76"/>
    </row>
    <row r="400" spans="1:63">
      <c r="A400" s="76"/>
      <c r="B400" s="82"/>
      <c r="D400" s="165"/>
      <c r="F400" s="76"/>
      <c r="AN400" s="75"/>
      <c r="AO400" s="75"/>
      <c r="AP400" s="75"/>
      <c r="AQ400" s="75"/>
      <c r="AR400" s="75"/>
      <c r="AS400" s="75"/>
      <c r="BG400" s="165"/>
      <c r="BK400" s="76"/>
    </row>
    <row r="401" spans="1:63">
      <c r="A401" s="76"/>
      <c r="B401" s="82"/>
      <c r="D401" s="165"/>
      <c r="F401" s="76"/>
      <c r="AN401" s="75"/>
      <c r="AO401" s="75"/>
      <c r="AP401" s="75"/>
      <c r="AQ401" s="75"/>
      <c r="AR401" s="75"/>
      <c r="AS401" s="75"/>
      <c r="BG401" s="165"/>
      <c r="BK401" s="76"/>
    </row>
    <row r="402" spans="1:63">
      <c r="A402" s="76"/>
      <c r="B402" s="82"/>
      <c r="D402" s="165"/>
      <c r="F402" s="76"/>
      <c r="AN402" s="75"/>
      <c r="AO402" s="75"/>
      <c r="AP402" s="75"/>
      <c r="AQ402" s="75"/>
      <c r="AR402" s="75"/>
      <c r="AS402" s="75"/>
      <c r="BG402" s="165"/>
      <c r="BK402" s="76"/>
    </row>
    <row r="403" spans="1:63">
      <c r="A403" s="76"/>
      <c r="B403" s="82"/>
      <c r="D403" s="165"/>
      <c r="F403" s="76"/>
      <c r="AN403" s="75"/>
      <c r="AO403" s="75"/>
      <c r="AP403" s="75"/>
      <c r="AQ403" s="75"/>
      <c r="AR403" s="75"/>
      <c r="AS403" s="75"/>
      <c r="BG403" s="165"/>
      <c r="BK403" s="76"/>
    </row>
    <row r="404" spans="1:63">
      <c r="A404" s="76"/>
      <c r="B404" s="82"/>
      <c r="D404" s="165"/>
      <c r="F404" s="76"/>
      <c r="AN404" s="75"/>
      <c r="AO404" s="75"/>
      <c r="AP404" s="75"/>
      <c r="AQ404" s="75"/>
      <c r="AR404" s="75"/>
      <c r="AS404" s="75"/>
      <c r="BG404" s="165"/>
      <c r="BK404" s="76"/>
    </row>
    <row r="405" spans="1:63">
      <c r="A405" s="76"/>
      <c r="B405" s="82"/>
      <c r="D405" s="165"/>
      <c r="F405" s="76"/>
      <c r="AN405" s="75"/>
      <c r="AO405" s="75"/>
      <c r="AP405" s="75"/>
      <c r="AQ405" s="75"/>
      <c r="AR405" s="75"/>
      <c r="AS405" s="75"/>
      <c r="BG405" s="165"/>
      <c r="BK405" s="76"/>
    </row>
    <row r="406" spans="1:63">
      <c r="A406" s="76"/>
      <c r="B406" s="82"/>
      <c r="D406" s="165"/>
      <c r="F406" s="76"/>
      <c r="AN406" s="75"/>
      <c r="AO406" s="75"/>
      <c r="AP406" s="75"/>
      <c r="AQ406" s="75"/>
      <c r="AR406" s="75"/>
      <c r="AS406" s="75"/>
      <c r="BG406" s="165"/>
      <c r="BK406" s="76"/>
    </row>
    <row r="407" spans="1:63">
      <c r="A407" s="76"/>
      <c r="B407" s="82"/>
      <c r="D407" s="165"/>
      <c r="F407" s="76"/>
      <c r="AN407" s="75"/>
      <c r="AO407" s="75"/>
      <c r="AP407" s="75"/>
      <c r="AQ407" s="75"/>
      <c r="AR407" s="75"/>
      <c r="AS407" s="75"/>
      <c r="BG407" s="165"/>
      <c r="BK407" s="76"/>
    </row>
    <row r="408" spans="1:63">
      <c r="A408" s="76"/>
      <c r="B408" s="82"/>
      <c r="D408" s="165"/>
      <c r="F408" s="76"/>
      <c r="AN408" s="75"/>
      <c r="AO408" s="75"/>
      <c r="AP408" s="75"/>
      <c r="AQ408" s="75"/>
      <c r="AR408" s="75"/>
      <c r="AS408" s="75"/>
      <c r="BG408" s="165"/>
      <c r="BK408" s="76"/>
    </row>
    <row r="409" spans="1:63">
      <c r="A409" s="76"/>
      <c r="B409" s="82"/>
      <c r="D409" s="165"/>
      <c r="F409" s="76"/>
      <c r="AN409" s="75"/>
      <c r="AO409" s="75"/>
      <c r="AP409" s="75"/>
      <c r="AQ409" s="75"/>
      <c r="AR409" s="75"/>
      <c r="AS409" s="75"/>
      <c r="BG409" s="165"/>
      <c r="BK409" s="76"/>
    </row>
    <row r="410" spans="1:63">
      <c r="A410" s="76"/>
      <c r="B410" s="82"/>
      <c r="D410" s="165"/>
      <c r="F410" s="76"/>
      <c r="AN410" s="75"/>
      <c r="AO410" s="75"/>
      <c r="AP410" s="75"/>
      <c r="AQ410" s="75"/>
      <c r="AR410" s="75"/>
      <c r="AS410" s="75"/>
      <c r="BG410" s="165"/>
      <c r="BK410" s="76"/>
    </row>
    <row r="411" spans="1:63">
      <c r="A411" s="76"/>
      <c r="B411" s="82"/>
      <c r="D411" s="165"/>
      <c r="F411" s="76"/>
      <c r="AN411" s="75"/>
      <c r="AO411" s="75"/>
      <c r="AP411" s="75"/>
      <c r="AQ411" s="75"/>
      <c r="AR411" s="75"/>
      <c r="AS411" s="75"/>
      <c r="BG411" s="165"/>
      <c r="BK411" s="76"/>
    </row>
    <row r="412" spans="1:63">
      <c r="A412" s="76"/>
      <c r="B412" s="82"/>
      <c r="D412" s="165"/>
      <c r="F412" s="76"/>
      <c r="AN412" s="75"/>
      <c r="AO412" s="75"/>
      <c r="AP412" s="75"/>
      <c r="AQ412" s="75"/>
      <c r="AR412" s="75"/>
      <c r="AS412" s="75"/>
      <c r="BG412" s="165"/>
      <c r="BK412" s="76"/>
    </row>
    <row r="413" spans="1:63">
      <c r="A413" s="76"/>
      <c r="B413" s="82"/>
      <c r="D413" s="165"/>
      <c r="F413" s="76"/>
      <c r="AN413" s="75"/>
      <c r="AO413" s="75"/>
      <c r="AP413" s="75"/>
      <c r="AQ413" s="75"/>
      <c r="AR413" s="75"/>
      <c r="AS413" s="75"/>
      <c r="BG413" s="165"/>
      <c r="BK413" s="76"/>
    </row>
    <row r="414" spans="1:63">
      <c r="A414" s="76"/>
      <c r="B414" s="82"/>
      <c r="D414" s="165"/>
      <c r="F414" s="76"/>
      <c r="AN414" s="75"/>
      <c r="AO414" s="75"/>
      <c r="AP414" s="75"/>
      <c r="AQ414" s="75"/>
      <c r="AR414" s="75"/>
      <c r="AS414" s="75"/>
      <c r="BG414" s="165"/>
      <c r="BK414" s="76"/>
    </row>
    <row r="415" spans="1:63">
      <c r="A415" s="76"/>
      <c r="B415" s="82"/>
      <c r="D415" s="165"/>
      <c r="F415" s="76"/>
      <c r="AN415" s="75"/>
      <c r="AO415" s="75"/>
      <c r="AP415" s="75"/>
      <c r="AQ415" s="75"/>
      <c r="AR415" s="75"/>
      <c r="AS415" s="75"/>
      <c r="BG415" s="165"/>
      <c r="BK415" s="76"/>
    </row>
    <row r="416" spans="1:63">
      <c r="A416" s="76"/>
      <c r="B416" s="82"/>
      <c r="D416" s="165"/>
      <c r="F416" s="76"/>
      <c r="AN416" s="75"/>
      <c r="AO416" s="75"/>
      <c r="AP416" s="75"/>
      <c r="AQ416" s="75"/>
      <c r="AR416" s="75"/>
      <c r="AS416" s="75"/>
      <c r="BG416" s="165"/>
      <c r="BK416" s="76"/>
    </row>
    <row r="417" spans="1:63">
      <c r="A417" s="76"/>
      <c r="B417" s="82"/>
      <c r="D417" s="165"/>
      <c r="F417" s="76"/>
      <c r="AN417" s="75"/>
      <c r="AO417" s="75"/>
      <c r="AP417" s="75"/>
      <c r="AQ417" s="75"/>
      <c r="AR417" s="75"/>
      <c r="AS417" s="75"/>
      <c r="BG417" s="165"/>
      <c r="BK417" s="76"/>
    </row>
    <row r="418" spans="1:63">
      <c r="A418" s="76"/>
      <c r="B418" s="82"/>
      <c r="D418" s="165"/>
      <c r="F418" s="76"/>
      <c r="AN418" s="75"/>
      <c r="AO418" s="75"/>
      <c r="AP418" s="75"/>
      <c r="AQ418" s="75"/>
      <c r="AR418" s="75"/>
      <c r="AS418" s="75"/>
      <c r="BG418" s="165"/>
      <c r="BK418" s="76"/>
    </row>
    <row r="419" spans="1:63">
      <c r="A419" s="76"/>
      <c r="B419" s="82"/>
      <c r="D419" s="165"/>
      <c r="F419" s="76"/>
      <c r="AN419" s="75"/>
      <c r="AO419" s="75"/>
      <c r="AP419" s="75"/>
      <c r="AQ419" s="75"/>
      <c r="AR419" s="75"/>
      <c r="AS419" s="75"/>
      <c r="BG419" s="165"/>
      <c r="BK419" s="76"/>
    </row>
    <row r="420" spans="1:63">
      <c r="A420" s="76"/>
      <c r="B420" s="82"/>
      <c r="D420" s="165"/>
      <c r="F420" s="76"/>
      <c r="AN420" s="75"/>
      <c r="AO420" s="75"/>
      <c r="AP420" s="75"/>
      <c r="AQ420" s="75"/>
      <c r="AR420" s="75"/>
      <c r="AS420" s="75"/>
      <c r="BG420" s="165"/>
      <c r="BK420" s="76"/>
    </row>
    <row r="421" spans="1:63">
      <c r="A421" s="76"/>
      <c r="B421" s="82"/>
      <c r="D421" s="165"/>
      <c r="F421" s="76"/>
      <c r="AN421" s="75"/>
      <c r="AO421" s="75"/>
      <c r="AP421" s="75"/>
      <c r="AQ421" s="75"/>
      <c r="AR421" s="75"/>
      <c r="AS421" s="75"/>
      <c r="BG421" s="165"/>
      <c r="BK421" s="76"/>
    </row>
    <row r="422" spans="1:63">
      <c r="A422" s="76"/>
      <c r="B422" s="82"/>
      <c r="D422" s="165"/>
      <c r="F422" s="76"/>
      <c r="AN422" s="75"/>
      <c r="AO422" s="75"/>
      <c r="AP422" s="75"/>
      <c r="AQ422" s="75"/>
      <c r="AR422" s="75"/>
      <c r="AS422" s="75"/>
      <c r="BG422" s="165"/>
      <c r="BK422" s="76"/>
    </row>
    <row r="423" spans="1:63">
      <c r="A423" s="76"/>
      <c r="B423" s="82"/>
      <c r="D423" s="165"/>
      <c r="F423" s="76"/>
      <c r="AN423" s="75"/>
      <c r="AO423" s="75"/>
      <c r="AP423" s="75"/>
      <c r="AQ423" s="75"/>
      <c r="AR423" s="75"/>
      <c r="AS423" s="75"/>
      <c r="BG423" s="165"/>
      <c r="BK423" s="76"/>
    </row>
    <row r="424" spans="1:63">
      <c r="A424" s="76"/>
      <c r="B424" s="82"/>
      <c r="D424" s="165"/>
      <c r="F424" s="76"/>
      <c r="AN424" s="75"/>
      <c r="AO424" s="75"/>
      <c r="AP424" s="75"/>
      <c r="AQ424" s="75"/>
      <c r="AR424" s="75"/>
      <c r="AS424" s="75"/>
      <c r="BG424" s="165"/>
      <c r="BK424" s="76"/>
    </row>
    <row r="425" spans="1:63">
      <c r="A425" s="76"/>
      <c r="B425" s="82"/>
      <c r="D425" s="165"/>
      <c r="F425" s="76"/>
      <c r="AN425" s="75"/>
      <c r="AO425" s="75"/>
      <c r="AP425" s="75"/>
      <c r="AQ425" s="75"/>
      <c r="AR425" s="75"/>
      <c r="AS425" s="75"/>
      <c r="BG425" s="165"/>
      <c r="BK425" s="76"/>
    </row>
    <row r="426" spans="1:63">
      <c r="A426" s="76"/>
      <c r="B426" s="82"/>
      <c r="D426" s="165"/>
      <c r="F426" s="76"/>
      <c r="AN426" s="75"/>
      <c r="AO426" s="75"/>
      <c r="AP426" s="75"/>
      <c r="AQ426" s="75"/>
      <c r="AR426" s="75"/>
      <c r="AS426" s="75"/>
      <c r="BG426" s="165"/>
      <c r="BK426" s="76"/>
    </row>
    <row r="427" spans="1:63">
      <c r="A427" s="76"/>
      <c r="B427" s="82"/>
      <c r="D427" s="165"/>
      <c r="F427" s="76"/>
      <c r="AN427" s="75"/>
      <c r="AO427" s="75"/>
      <c r="AP427" s="75"/>
      <c r="AQ427" s="75"/>
      <c r="AR427" s="75"/>
      <c r="AS427" s="75"/>
      <c r="BG427" s="165"/>
      <c r="BK427" s="76"/>
    </row>
    <row r="428" spans="1:63">
      <c r="A428" s="76"/>
      <c r="B428" s="82"/>
      <c r="D428" s="165"/>
      <c r="F428" s="76"/>
      <c r="AN428" s="75"/>
      <c r="AO428" s="75"/>
      <c r="AP428" s="75"/>
      <c r="AQ428" s="75"/>
      <c r="AR428" s="75"/>
      <c r="AS428" s="75"/>
      <c r="BG428" s="165"/>
      <c r="BK428" s="76"/>
    </row>
    <row r="429" spans="1:63">
      <c r="A429" s="76"/>
      <c r="B429" s="82"/>
      <c r="D429" s="165"/>
      <c r="F429" s="76"/>
      <c r="AN429" s="75"/>
      <c r="AO429" s="75"/>
      <c r="AP429" s="75"/>
      <c r="AQ429" s="75"/>
      <c r="AR429" s="75"/>
      <c r="AS429" s="75"/>
      <c r="BG429" s="165"/>
      <c r="BK429" s="76"/>
    </row>
    <row r="430" spans="1:63">
      <c r="A430" s="76"/>
      <c r="B430" s="82"/>
      <c r="D430" s="165"/>
      <c r="F430" s="76"/>
      <c r="AN430" s="75"/>
      <c r="AO430" s="75"/>
      <c r="AP430" s="75"/>
      <c r="AQ430" s="75"/>
      <c r="AR430" s="75"/>
      <c r="AS430" s="75"/>
      <c r="BG430" s="165"/>
      <c r="BK430" s="76"/>
    </row>
    <row r="431" spans="1:63">
      <c r="A431" s="76"/>
      <c r="B431" s="82"/>
      <c r="D431" s="165"/>
      <c r="F431" s="76"/>
      <c r="AN431" s="75"/>
      <c r="AO431" s="75"/>
      <c r="AP431" s="75"/>
      <c r="AQ431" s="75"/>
      <c r="AR431" s="75"/>
      <c r="AS431" s="75"/>
      <c r="BG431" s="165"/>
      <c r="BK431" s="76"/>
    </row>
    <row r="432" spans="1:63">
      <c r="A432" s="76"/>
      <c r="B432" s="82"/>
      <c r="D432" s="165"/>
      <c r="F432" s="76"/>
      <c r="AN432" s="75"/>
      <c r="AO432" s="75"/>
      <c r="AP432" s="75"/>
      <c r="AQ432" s="75"/>
      <c r="AR432" s="75"/>
      <c r="AS432" s="75"/>
      <c r="BG432" s="165"/>
      <c r="BK432" s="76"/>
    </row>
    <row r="433" spans="1:63">
      <c r="A433" s="76"/>
      <c r="B433" s="82"/>
      <c r="D433" s="165"/>
      <c r="F433" s="76"/>
      <c r="AN433" s="75"/>
      <c r="AO433" s="75"/>
      <c r="AP433" s="75"/>
      <c r="AQ433" s="75"/>
      <c r="AR433" s="75"/>
      <c r="AS433" s="75"/>
      <c r="BG433" s="165"/>
      <c r="BK433" s="76"/>
    </row>
    <row r="434" spans="1:63">
      <c r="A434" s="76"/>
      <c r="B434" s="82"/>
      <c r="D434" s="165"/>
      <c r="F434" s="76"/>
      <c r="AN434" s="75"/>
      <c r="AO434" s="75"/>
      <c r="AP434" s="75"/>
      <c r="AQ434" s="75"/>
      <c r="AR434" s="75"/>
      <c r="AS434" s="75"/>
      <c r="BG434" s="165"/>
      <c r="BK434" s="76"/>
    </row>
    <row r="435" spans="1:63">
      <c r="A435" s="76"/>
      <c r="B435" s="82"/>
      <c r="D435" s="165"/>
      <c r="F435" s="76"/>
      <c r="AN435" s="75"/>
      <c r="AO435" s="75"/>
      <c r="AP435" s="75"/>
      <c r="AQ435" s="75"/>
      <c r="AR435" s="75"/>
      <c r="AS435" s="75"/>
      <c r="BG435" s="165"/>
      <c r="BK435" s="76"/>
    </row>
    <row r="436" spans="1:63">
      <c r="A436" s="76"/>
      <c r="B436" s="82"/>
      <c r="D436" s="165"/>
      <c r="F436" s="76"/>
      <c r="AN436" s="75"/>
      <c r="AO436" s="75"/>
      <c r="AP436" s="75"/>
      <c r="AQ436" s="75"/>
      <c r="AR436" s="75"/>
      <c r="AS436" s="75"/>
      <c r="BG436" s="165"/>
      <c r="BK436" s="76"/>
    </row>
    <row r="437" spans="1:63">
      <c r="A437" s="76"/>
      <c r="B437" s="82"/>
      <c r="D437" s="165"/>
      <c r="F437" s="76"/>
      <c r="AN437" s="75"/>
      <c r="AO437" s="75"/>
      <c r="AP437" s="75"/>
      <c r="AQ437" s="75"/>
      <c r="AR437" s="75"/>
      <c r="AS437" s="75"/>
      <c r="BG437" s="165"/>
      <c r="BK437" s="76"/>
    </row>
    <row r="438" spans="1:63">
      <c r="A438" s="76"/>
      <c r="B438" s="82"/>
      <c r="D438" s="165"/>
      <c r="F438" s="76"/>
      <c r="AN438" s="75"/>
      <c r="AO438" s="75"/>
      <c r="AP438" s="75"/>
      <c r="AQ438" s="75"/>
      <c r="AR438" s="75"/>
      <c r="AS438" s="75"/>
      <c r="BG438" s="165"/>
      <c r="BK438" s="76"/>
    </row>
    <row r="439" spans="1:63">
      <c r="A439" s="76"/>
      <c r="B439" s="82"/>
      <c r="D439" s="165"/>
      <c r="F439" s="76"/>
      <c r="AN439" s="75"/>
      <c r="AO439" s="75"/>
      <c r="AP439" s="75"/>
      <c r="AQ439" s="75"/>
      <c r="AR439" s="75"/>
      <c r="AS439" s="75"/>
      <c r="BG439" s="165"/>
      <c r="BK439" s="76"/>
    </row>
    <row r="440" spans="1:63">
      <c r="A440" s="76"/>
      <c r="B440" s="82"/>
      <c r="D440" s="165"/>
      <c r="F440" s="76"/>
      <c r="AN440" s="75"/>
      <c r="AO440" s="75"/>
      <c r="AP440" s="75"/>
      <c r="AQ440" s="75"/>
      <c r="AR440" s="75"/>
      <c r="AS440" s="75"/>
      <c r="BG440" s="165"/>
      <c r="BK440" s="76"/>
    </row>
    <row r="441" spans="1:63">
      <c r="A441" s="76"/>
      <c r="B441" s="82"/>
      <c r="D441" s="165"/>
      <c r="F441" s="76"/>
      <c r="AN441" s="75"/>
      <c r="AO441" s="75"/>
      <c r="AP441" s="75"/>
      <c r="AQ441" s="75"/>
      <c r="AR441" s="75"/>
      <c r="AS441" s="75"/>
      <c r="BG441" s="165"/>
      <c r="BK441" s="76"/>
    </row>
    <row r="442" spans="1:63">
      <c r="A442" s="76"/>
      <c r="B442" s="82"/>
      <c r="D442" s="165"/>
      <c r="F442" s="76"/>
      <c r="AN442" s="75"/>
      <c r="AO442" s="75"/>
      <c r="AP442" s="75"/>
      <c r="AQ442" s="75"/>
      <c r="AR442" s="75"/>
      <c r="AS442" s="75"/>
      <c r="BG442" s="165"/>
      <c r="BK442" s="76"/>
    </row>
    <row r="443" spans="1:63">
      <c r="A443" s="76"/>
      <c r="B443" s="82"/>
      <c r="D443" s="165"/>
      <c r="F443" s="76"/>
      <c r="AN443" s="75"/>
      <c r="AO443" s="75"/>
      <c r="AP443" s="75"/>
      <c r="AQ443" s="75"/>
      <c r="AR443" s="75"/>
      <c r="AS443" s="75"/>
      <c r="BG443" s="165"/>
      <c r="BK443" s="76"/>
    </row>
    <row r="444" spans="1:63">
      <c r="A444" s="76"/>
      <c r="B444" s="82"/>
      <c r="D444" s="165"/>
      <c r="F444" s="76"/>
      <c r="AN444" s="75"/>
      <c r="AO444" s="75"/>
      <c r="AP444" s="75"/>
      <c r="AQ444" s="75"/>
      <c r="AR444" s="75"/>
      <c r="AS444" s="75"/>
      <c r="BG444" s="165"/>
      <c r="BK444" s="76"/>
    </row>
    <row r="445" spans="1:63">
      <c r="A445" s="76"/>
      <c r="B445" s="82"/>
      <c r="D445" s="165"/>
      <c r="F445" s="76"/>
      <c r="AN445" s="75"/>
      <c r="AO445" s="75"/>
      <c r="AP445" s="75"/>
      <c r="AQ445" s="75"/>
      <c r="AR445" s="75"/>
      <c r="AS445" s="75"/>
      <c r="BG445" s="165"/>
      <c r="BK445" s="76"/>
    </row>
    <row r="446" spans="1:63">
      <c r="A446" s="76"/>
      <c r="B446" s="82"/>
      <c r="D446" s="165"/>
      <c r="F446" s="76"/>
      <c r="AN446" s="75"/>
      <c r="AO446" s="75"/>
      <c r="AP446" s="75"/>
      <c r="AQ446" s="75"/>
      <c r="AR446" s="75"/>
      <c r="AS446" s="75"/>
      <c r="BG446" s="165"/>
      <c r="BK446" s="76"/>
    </row>
    <row r="447" spans="1:63">
      <c r="A447" s="76"/>
      <c r="B447" s="82"/>
      <c r="D447" s="165"/>
      <c r="F447" s="76"/>
      <c r="AN447" s="75"/>
      <c r="AO447" s="75"/>
      <c r="AP447" s="75"/>
      <c r="AQ447" s="75"/>
      <c r="AR447" s="75"/>
      <c r="AS447" s="75"/>
      <c r="BG447" s="165"/>
      <c r="BK447" s="76"/>
    </row>
    <row r="448" spans="1:63">
      <c r="A448" s="76"/>
      <c r="B448" s="82"/>
      <c r="D448" s="165"/>
      <c r="F448" s="76"/>
      <c r="AN448" s="75"/>
      <c r="AO448" s="75"/>
      <c r="AP448" s="75"/>
      <c r="AQ448" s="75"/>
      <c r="AR448" s="75"/>
      <c r="AS448" s="75"/>
      <c r="BG448" s="165"/>
      <c r="BK448" s="76"/>
    </row>
    <row r="449" spans="1:63">
      <c r="A449" s="76"/>
      <c r="B449" s="82"/>
      <c r="D449" s="165"/>
      <c r="F449" s="76"/>
      <c r="AN449" s="75"/>
      <c r="AO449" s="75"/>
      <c r="AP449" s="75"/>
      <c r="AQ449" s="75"/>
      <c r="AR449" s="75"/>
      <c r="AS449" s="75"/>
      <c r="BG449" s="165"/>
      <c r="BK449" s="76"/>
    </row>
    <row r="450" spans="1:63">
      <c r="A450" s="76"/>
      <c r="B450" s="82"/>
      <c r="D450" s="165"/>
      <c r="F450" s="76"/>
      <c r="AN450" s="75"/>
      <c r="AO450" s="75"/>
      <c r="AP450" s="75"/>
      <c r="AQ450" s="75"/>
      <c r="AR450" s="75"/>
      <c r="AS450" s="75"/>
      <c r="BG450" s="165"/>
      <c r="BK450" s="76"/>
    </row>
    <row r="451" spans="1:63">
      <c r="A451" s="76"/>
      <c r="B451" s="82"/>
      <c r="D451" s="165"/>
      <c r="F451" s="76"/>
      <c r="AN451" s="75"/>
      <c r="AO451" s="75"/>
      <c r="AP451" s="75"/>
      <c r="AQ451" s="75"/>
      <c r="AR451" s="75"/>
      <c r="AS451" s="75"/>
      <c r="BG451" s="165"/>
      <c r="BK451" s="76"/>
    </row>
    <row r="452" spans="1:63">
      <c r="A452" s="76"/>
      <c r="B452" s="82"/>
      <c r="D452" s="165"/>
      <c r="F452" s="76"/>
      <c r="AN452" s="75"/>
      <c r="AO452" s="75"/>
      <c r="AP452" s="75"/>
      <c r="AQ452" s="75"/>
      <c r="AR452" s="75"/>
      <c r="AS452" s="75"/>
      <c r="BG452" s="165"/>
      <c r="BK452" s="76"/>
    </row>
    <row r="453" spans="1:63">
      <c r="A453" s="76"/>
      <c r="B453" s="82"/>
      <c r="D453" s="165"/>
      <c r="F453" s="76"/>
      <c r="AN453" s="75"/>
      <c r="AO453" s="75"/>
      <c r="AP453" s="75"/>
      <c r="AQ453" s="75"/>
      <c r="AR453" s="75"/>
      <c r="AS453" s="75"/>
      <c r="BG453" s="165"/>
      <c r="BK453" s="76"/>
    </row>
    <row r="454" spans="1:63">
      <c r="A454" s="76"/>
      <c r="B454" s="82"/>
      <c r="D454" s="165"/>
      <c r="F454" s="76"/>
      <c r="AN454" s="75"/>
      <c r="AO454" s="75"/>
      <c r="AP454" s="75"/>
      <c r="AQ454" s="75"/>
      <c r="AR454" s="75"/>
      <c r="AS454" s="75"/>
      <c r="BG454" s="165"/>
      <c r="BK454" s="76"/>
    </row>
    <row r="455" spans="1:63">
      <c r="A455" s="76"/>
      <c r="B455" s="82"/>
      <c r="D455" s="165"/>
      <c r="F455" s="76"/>
      <c r="AN455" s="75"/>
      <c r="AO455" s="75"/>
      <c r="AP455" s="75"/>
      <c r="AQ455" s="75"/>
      <c r="AR455" s="75"/>
      <c r="AS455" s="75"/>
      <c r="BG455" s="165"/>
      <c r="BK455" s="76"/>
    </row>
    <row r="456" spans="1:63">
      <c r="A456" s="76"/>
      <c r="B456" s="82"/>
      <c r="D456" s="165"/>
      <c r="F456" s="76"/>
      <c r="AN456" s="75"/>
      <c r="AO456" s="75"/>
      <c r="AP456" s="75"/>
      <c r="AQ456" s="75"/>
      <c r="AR456" s="75"/>
      <c r="AS456" s="75"/>
      <c r="BG456" s="165"/>
      <c r="BK456" s="76"/>
    </row>
    <row r="457" spans="1:63">
      <c r="A457" s="76"/>
      <c r="B457" s="82"/>
      <c r="D457" s="165"/>
      <c r="F457" s="76"/>
      <c r="AN457" s="75"/>
      <c r="AO457" s="75"/>
      <c r="AP457" s="75"/>
      <c r="AQ457" s="75"/>
      <c r="AR457" s="75"/>
      <c r="AS457" s="75"/>
      <c r="BG457" s="165"/>
      <c r="BK457" s="76"/>
    </row>
    <row r="458" spans="1:63">
      <c r="A458" s="76"/>
      <c r="B458" s="82"/>
      <c r="D458" s="165"/>
      <c r="F458" s="76"/>
      <c r="AN458" s="75"/>
      <c r="AO458" s="75"/>
      <c r="AP458" s="75"/>
      <c r="AQ458" s="75"/>
      <c r="AR458" s="75"/>
      <c r="AS458" s="75"/>
      <c r="BG458" s="165"/>
      <c r="BK458" s="76"/>
    </row>
    <row r="459" spans="1:63">
      <c r="A459" s="76"/>
      <c r="B459" s="82"/>
      <c r="D459" s="165"/>
      <c r="F459" s="76"/>
      <c r="AN459" s="75"/>
      <c r="AO459" s="75"/>
      <c r="AP459" s="75"/>
      <c r="AQ459" s="75"/>
      <c r="AR459" s="75"/>
      <c r="AS459" s="75"/>
      <c r="BG459" s="165"/>
      <c r="BK459" s="76"/>
    </row>
    <row r="460" spans="1:63">
      <c r="A460" s="76"/>
      <c r="B460" s="82"/>
      <c r="D460" s="165"/>
      <c r="F460" s="76"/>
      <c r="AN460" s="75"/>
      <c r="AO460" s="75"/>
      <c r="AP460" s="75"/>
      <c r="AQ460" s="75"/>
      <c r="AR460" s="75"/>
      <c r="AS460" s="75"/>
      <c r="BG460" s="165"/>
      <c r="BK460" s="76"/>
    </row>
    <row r="461" spans="1:63">
      <c r="A461" s="76"/>
      <c r="B461" s="82"/>
      <c r="D461" s="165"/>
      <c r="F461" s="76"/>
      <c r="AN461" s="75"/>
      <c r="AO461" s="75"/>
      <c r="AP461" s="75"/>
      <c r="AQ461" s="75"/>
      <c r="AR461" s="75"/>
      <c r="AS461" s="75"/>
      <c r="BG461" s="165"/>
      <c r="BK461" s="76"/>
    </row>
    <row r="462" spans="1:63">
      <c r="A462" s="76"/>
      <c r="B462" s="82"/>
      <c r="D462" s="165"/>
      <c r="F462" s="76"/>
      <c r="AN462" s="75"/>
      <c r="AO462" s="75"/>
      <c r="AP462" s="75"/>
      <c r="AQ462" s="75"/>
      <c r="AR462" s="75"/>
      <c r="AS462" s="75"/>
      <c r="BI462" s="165"/>
      <c r="BK462" s="76"/>
    </row>
    <row r="463" spans="1:63">
      <c r="A463" s="76"/>
      <c r="B463" s="82"/>
      <c r="D463" s="165"/>
      <c r="F463" s="76"/>
      <c r="AN463" s="75"/>
      <c r="AO463" s="75"/>
      <c r="AP463" s="75"/>
      <c r="AQ463" s="75"/>
      <c r="AR463" s="75"/>
      <c r="AS463" s="75"/>
      <c r="BI463" s="165"/>
      <c r="BK463" s="76"/>
    </row>
    <row r="464" spans="1:63">
      <c r="A464" s="76"/>
      <c r="B464" s="82"/>
      <c r="D464" s="165"/>
      <c r="F464" s="76"/>
      <c r="AN464" s="75"/>
      <c r="AO464" s="75"/>
      <c r="AP464" s="75"/>
      <c r="AQ464" s="75"/>
      <c r="AR464" s="75"/>
      <c r="AS464" s="75"/>
      <c r="BI464" s="165"/>
      <c r="BK464" s="76"/>
    </row>
    <row r="465" spans="1:63">
      <c r="A465" s="76"/>
      <c r="B465" s="82"/>
      <c r="D465" s="165"/>
      <c r="F465" s="76"/>
      <c r="AN465" s="75"/>
      <c r="AO465" s="75"/>
      <c r="AP465" s="75"/>
      <c r="AQ465" s="75"/>
      <c r="AR465" s="75"/>
      <c r="AS465" s="75"/>
      <c r="BI465" s="165"/>
      <c r="BK465" s="76"/>
    </row>
    <row r="466" spans="1:63">
      <c r="A466" s="76"/>
      <c r="B466" s="82"/>
      <c r="D466" s="165"/>
      <c r="F466" s="76"/>
      <c r="AN466" s="75"/>
      <c r="AO466" s="75"/>
      <c r="AP466" s="75"/>
      <c r="AQ466" s="75"/>
      <c r="AR466" s="75"/>
      <c r="AS466" s="75"/>
      <c r="BI466" s="165"/>
      <c r="BK466" s="76"/>
    </row>
    <row r="467" spans="1:63">
      <c r="A467" s="76"/>
      <c r="B467" s="82"/>
      <c r="D467" s="165"/>
      <c r="F467" s="76"/>
      <c r="AN467" s="75"/>
      <c r="AO467" s="75"/>
      <c r="AP467" s="75"/>
      <c r="AQ467" s="75"/>
      <c r="AR467" s="75"/>
      <c r="AS467" s="75"/>
      <c r="BI467" s="165"/>
      <c r="BK467" s="76"/>
    </row>
    <row r="468" spans="1:63">
      <c r="A468" s="76"/>
      <c r="B468" s="82"/>
      <c r="D468" s="165"/>
      <c r="F468" s="76"/>
      <c r="AN468" s="75"/>
      <c r="AO468" s="75"/>
      <c r="AP468" s="75"/>
      <c r="AQ468" s="75"/>
      <c r="AR468" s="75"/>
      <c r="AS468" s="75"/>
      <c r="BI468" s="165"/>
      <c r="BK468" s="76"/>
    </row>
    <row r="469" spans="1:63">
      <c r="A469" s="76"/>
      <c r="B469" s="82"/>
      <c r="D469" s="165"/>
      <c r="F469" s="76"/>
      <c r="AN469" s="75"/>
      <c r="AO469" s="75"/>
      <c r="AP469" s="75"/>
      <c r="AQ469" s="75"/>
      <c r="AR469" s="75"/>
      <c r="AS469" s="75"/>
      <c r="BI469" s="165"/>
      <c r="BK469" s="76"/>
    </row>
    <row r="470" spans="1:63">
      <c r="A470" s="76"/>
      <c r="B470" s="82"/>
      <c r="D470" s="165"/>
      <c r="F470" s="76"/>
      <c r="AN470" s="75"/>
      <c r="AO470" s="75"/>
      <c r="AP470" s="75"/>
      <c r="AQ470" s="75"/>
      <c r="AR470" s="75"/>
      <c r="AS470" s="75"/>
      <c r="BI470" s="165"/>
      <c r="BK470" s="76"/>
    </row>
    <row r="471" spans="1:63">
      <c r="A471" s="76"/>
      <c r="B471" s="82"/>
      <c r="D471" s="165"/>
      <c r="F471" s="76"/>
      <c r="AN471" s="75"/>
      <c r="AO471" s="75"/>
      <c r="AP471" s="75"/>
      <c r="AQ471" s="75"/>
      <c r="AR471" s="75"/>
      <c r="AS471" s="75"/>
      <c r="BI471" s="165"/>
      <c r="BK471" s="76"/>
    </row>
    <row r="472" spans="1:63">
      <c r="A472" s="76"/>
      <c r="B472" s="82"/>
      <c r="D472" s="165"/>
      <c r="F472" s="76"/>
      <c r="AN472" s="75"/>
      <c r="AO472" s="75"/>
      <c r="AP472" s="75"/>
      <c r="AQ472" s="75"/>
      <c r="AR472" s="75"/>
      <c r="AS472" s="75"/>
      <c r="BI472" s="165"/>
      <c r="BK472" s="76"/>
    </row>
    <row r="473" spans="1:63">
      <c r="A473" s="76"/>
      <c r="B473" s="82"/>
      <c r="D473" s="165"/>
      <c r="F473" s="76"/>
      <c r="AN473" s="75"/>
      <c r="AO473" s="75"/>
      <c r="AP473" s="75"/>
      <c r="AQ473" s="75"/>
      <c r="AR473" s="75"/>
      <c r="AS473" s="75"/>
      <c r="BI473" s="165"/>
      <c r="BK473" s="76"/>
    </row>
    <row r="474" spans="1:63">
      <c r="A474" s="76"/>
      <c r="B474" s="82"/>
      <c r="D474" s="165"/>
      <c r="F474" s="76"/>
      <c r="AN474" s="75"/>
      <c r="AO474" s="75"/>
      <c r="AP474" s="75"/>
      <c r="AQ474" s="75"/>
      <c r="AR474" s="75"/>
      <c r="AS474" s="75"/>
      <c r="BI474" s="165"/>
      <c r="BK474" s="76"/>
    </row>
    <row r="475" spans="1:63">
      <c r="A475" s="76"/>
      <c r="B475" s="82"/>
      <c r="D475" s="165"/>
      <c r="F475" s="76"/>
      <c r="AN475" s="75"/>
      <c r="AO475" s="75"/>
      <c r="AP475" s="75"/>
      <c r="AQ475" s="75"/>
      <c r="AR475" s="75"/>
      <c r="AS475" s="75"/>
      <c r="BI475" s="165"/>
      <c r="BK475" s="76"/>
    </row>
    <row r="476" spans="1:63">
      <c r="A476" s="76"/>
      <c r="B476" s="82"/>
      <c r="D476" s="165"/>
      <c r="F476" s="76"/>
      <c r="AN476" s="75"/>
      <c r="AO476" s="75"/>
      <c r="AP476" s="75"/>
      <c r="AQ476" s="75"/>
      <c r="AR476" s="75"/>
      <c r="AS476" s="75"/>
      <c r="BI476" s="165"/>
      <c r="BK476" s="76"/>
    </row>
    <row r="477" spans="1:63">
      <c r="A477" s="76"/>
      <c r="B477" s="82"/>
      <c r="D477" s="165"/>
      <c r="F477" s="76"/>
      <c r="AN477" s="75"/>
      <c r="AO477" s="75"/>
      <c r="AP477" s="75"/>
      <c r="AQ477" s="75"/>
      <c r="AR477" s="75"/>
      <c r="AS477" s="75"/>
      <c r="BI477" s="165"/>
      <c r="BK477" s="76"/>
    </row>
    <row r="478" spans="1:63">
      <c r="A478" s="76"/>
      <c r="B478" s="82"/>
      <c r="D478" s="165"/>
      <c r="F478" s="76"/>
      <c r="AN478" s="75"/>
      <c r="AO478" s="75"/>
      <c r="AP478" s="75"/>
      <c r="AQ478" s="75"/>
      <c r="AR478" s="75"/>
      <c r="AS478" s="75"/>
      <c r="BI478" s="165"/>
      <c r="BK478" s="76"/>
    </row>
    <row r="479" spans="1:63">
      <c r="A479" s="76"/>
      <c r="B479" s="82"/>
      <c r="D479" s="165"/>
      <c r="F479" s="76"/>
      <c r="AN479" s="75"/>
      <c r="AO479" s="75"/>
      <c r="AP479" s="75"/>
      <c r="AQ479" s="75"/>
      <c r="AR479" s="75"/>
      <c r="AS479" s="75"/>
      <c r="BI479" s="165"/>
      <c r="BK479" s="76"/>
    </row>
    <row r="480" spans="1:63">
      <c r="A480" s="76"/>
      <c r="B480" s="82"/>
      <c r="D480" s="165"/>
      <c r="F480" s="76"/>
      <c r="AN480" s="75"/>
      <c r="AO480" s="75"/>
      <c r="AP480" s="75"/>
      <c r="AQ480" s="75"/>
      <c r="AR480" s="75"/>
      <c r="AS480" s="75"/>
      <c r="BI480" s="165"/>
      <c r="BK480" s="76"/>
    </row>
    <row r="481" spans="1:63">
      <c r="A481" s="76"/>
      <c r="B481" s="82"/>
      <c r="D481" s="165"/>
      <c r="F481" s="76"/>
      <c r="AN481" s="75"/>
      <c r="AO481" s="75"/>
      <c r="AP481" s="75"/>
      <c r="AQ481" s="75"/>
      <c r="AR481" s="75"/>
      <c r="AS481" s="75"/>
      <c r="BI481" s="165"/>
      <c r="BK481" s="76"/>
    </row>
    <row r="482" spans="1:63">
      <c r="A482" s="76"/>
      <c r="B482" s="82"/>
      <c r="D482" s="165"/>
      <c r="F482" s="76"/>
      <c r="AN482" s="75"/>
      <c r="AO482" s="75"/>
      <c r="AP482" s="75"/>
      <c r="AQ482" s="75"/>
      <c r="AR482" s="75"/>
      <c r="AS482" s="75"/>
      <c r="BI482" s="165"/>
      <c r="BK482" s="76"/>
    </row>
    <row r="483" spans="1:63">
      <c r="A483" s="76"/>
      <c r="B483" s="82"/>
      <c r="D483" s="165"/>
      <c r="F483" s="76"/>
      <c r="AN483" s="75"/>
      <c r="AO483" s="75"/>
      <c r="AP483" s="75"/>
      <c r="AQ483" s="75"/>
      <c r="AR483" s="75"/>
      <c r="AS483" s="75"/>
      <c r="BI483" s="165"/>
      <c r="BK483" s="76"/>
    </row>
    <row r="484" spans="1:63">
      <c r="A484" s="76"/>
      <c r="B484" s="82"/>
      <c r="D484" s="165"/>
      <c r="F484" s="76"/>
      <c r="AN484" s="75"/>
      <c r="AO484" s="75"/>
      <c r="AP484" s="75"/>
      <c r="AQ484" s="75"/>
      <c r="AR484" s="75"/>
      <c r="AS484" s="75"/>
      <c r="BI484" s="165"/>
      <c r="BK484" s="76"/>
    </row>
    <row r="485" spans="1:63">
      <c r="A485" s="76"/>
      <c r="B485" s="82"/>
      <c r="D485" s="165"/>
      <c r="F485" s="76"/>
      <c r="AN485" s="75"/>
      <c r="AO485" s="75"/>
      <c r="AP485" s="75"/>
      <c r="AQ485" s="75"/>
      <c r="AR485" s="75"/>
      <c r="AS485" s="75"/>
      <c r="BI485" s="165"/>
      <c r="BK485" s="76"/>
    </row>
    <row r="486" spans="1:63">
      <c r="A486" s="76"/>
      <c r="B486" s="82"/>
      <c r="D486" s="165"/>
      <c r="F486" s="76"/>
      <c r="AN486" s="75"/>
      <c r="AO486" s="75"/>
      <c r="AP486" s="75"/>
      <c r="AQ486" s="75"/>
      <c r="AR486" s="75"/>
      <c r="AS486" s="75"/>
      <c r="BI486" s="165"/>
      <c r="BK486" s="76"/>
    </row>
    <row r="487" spans="1:63">
      <c r="A487" s="76"/>
      <c r="B487" s="82"/>
      <c r="D487" s="165"/>
      <c r="F487" s="76"/>
      <c r="AN487" s="75"/>
      <c r="AO487" s="75"/>
      <c r="AP487" s="75"/>
      <c r="AQ487" s="75"/>
      <c r="AR487" s="75"/>
      <c r="AS487" s="75"/>
      <c r="BI487" s="165"/>
      <c r="BK487" s="76"/>
    </row>
    <row r="488" spans="1:63">
      <c r="A488" s="76"/>
      <c r="B488" s="82"/>
      <c r="D488" s="165"/>
      <c r="F488" s="76"/>
      <c r="AN488" s="75"/>
      <c r="AO488" s="75"/>
      <c r="AP488" s="75"/>
      <c r="AQ488" s="75"/>
      <c r="AR488" s="75"/>
      <c r="AS488" s="75"/>
      <c r="BI488" s="165"/>
      <c r="BK488" s="76"/>
    </row>
    <row r="489" spans="1:63">
      <c r="A489" s="76"/>
      <c r="B489" s="82"/>
      <c r="D489" s="165"/>
      <c r="F489" s="76"/>
      <c r="AN489" s="75"/>
      <c r="AO489" s="75"/>
      <c r="AP489" s="75"/>
      <c r="AQ489" s="75"/>
      <c r="AR489" s="75"/>
      <c r="AS489" s="75"/>
      <c r="BI489" s="165"/>
      <c r="BK489" s="76"/>
    </row>
    <row r="490" spans="1:63">
      <c r="A490" s="76"/>
      <c r="B490" s="82"/>
      <c r="D490" s="165"/>
      <c r="F490" s="76"/>
      <c r="AN490" s="75"/>
      <c r="AO490" s="75"/>
      <c r="AP490" s="75"/>
      <c r="AQ490" s="75"/>
      <c r="AR490" s="75"/>
      <c r="AS490" s="75"/>
      <c r="BI490" s="165"/>
      <c r="BK490" s="76"/>
    </row>
    <row r="491" spans="1:63">
      <c r="A491" s="76"/>
      <c r="B491" s="82"/>
      <c r="D491" s="165"/>
      <c r="F491" s="76"/>
      <c r="AN491" s="75"/>
      <c r="AO491" s="75"/>
      <c r="AP491" s="75"/>
      <c r="AQ491" s="75"/>
      <c r="AR491" s="75"/>
      <c r="AS491" s="75"/>
      <c r="BI491" s="165"/>
      <c r="BK491" s="76"/>
    </row>
    <row r="492" spans="1:63">
      <c r="A492" s="76"/>
      <c r="B492" s="82"/>
      <c r="D492" s="165"/>
      <c r="F492" s="76"/>
      <c r="AN492" s="75"/>
      <c r="AO492" s="75"/>
      <c r="AP492" s="75"/>
      <c r="AQ492" s="75"/>
      <c r="AR492" s="75"/>
      <c r="AS492" s="75"/>
      <c r="BI492" s="165"/>
      <c r="BK492" s="76"/>
    </row>
    <row r="493" spans="1:63">
      <c r="A493" s="76"/>
      <c r="B493" s="82"/>
      <c r="D493" s="165"/>
      <c r="F493" s="76"/>
      <c r="AN493" s="75"/>
      <c r="AO493" s="75"/>
      <c r="AP493" s="75"/>
      <c r="AQ493" s="75"/>
      <c r="AR493" s="75"/>
      <c r="AS493" s="75"/>
      <c r="BI493" s="165"/>
      <c r="BK493" s="76"/>
    </row>
    <row r="494" spans="1:63">
      <c r="A494" s="76"/>
      <c r="B494" s="82"/>
      <c r="D494" s="165"/>
      <c r="F494" s="76"/>
      <c r="AN494" s="75"/>
      <c r="AO494" s="75"/>
      <c r="AP494" s="75"/>
      <c r="AQ494" s="75"/>
      <c r="AR494" s="75"/>
      <c r="AS494" s="75"/>
      <c r="BI494" s="165"/>
      <c r="BK494" s="76"/>
    </row>
    <row r="495" spans="1:63">
      <c r="A495" s="76"/>
      <c r="B495" s="82"/>
      <c r="D495" s="165"/>
      <c r="F495" s="76"/>
      <c r="AN495" s="75"/>
      <c r="AO495" s="75"/>
      <c r="AP495" s="75"/>
      <c r="AQ495" s="75"/>
      <c r="AR495" s="75"/>
      <c r="AS495" s="75"/>
      <c r="BI495" s="165"/>
      <c r="BK495" s="76"/>
    </row>
    <row r="496" spans="1:63">
      <c r="A496" s="76"/>
      <c r="B496" s="82"/>
      <c r="D496" s="165"/>
      <c r="F496" s="76"/>
      <c r="AN496" s="75"/>
      <c r="AO496" s="75"/>
      <c r="AP496" s="75"/>
      <c r="AQ496" s="75"/>
      <c r="AR496" s="75"/>
      <c r="AS496" s="75"/>
      <c r="BI496" s="165"/>
      <c r="BK496" s="76"/>
    </row>
    <row r="497" spans="1:63">
      <c r="A497" s="76"/>
      <c r="B497" s="82"/>
      <c r="D497" s="165"/>
      <c r="F497" s="76"/>
      <c r="AN497" s="75"/>
      <c r="AO497" s="75"/>
      <c r="AP497" s="75"/>
      <c r="AQ497" s="75"/>
      <c r="AR497" s="75"/>
      <c r="AS497" s="75"/>
      <c r="BI497" s="165"/>
      <c r="BK497" s="76"/>
    </row>
    <row r="498" spans="1:63">
      <c r="A498" s="76"/>
      <c r="B498" s="82"/>
      <c r="D498" s="165"/>
      <c r="F498" s="76"/>
      <c r="AN498" s="75"/>
      <c r="AO498" s="75"/>
      <c r="AP498" s="75"/>
      <c r="AQ498" s="75"/>
      <c r="AR498" s="75"/>
      <c r="AS498" s="75"/>
      <c r="BI498" s="165"/>
      <c r="BK498" s="76"/>
    </row>
    <row r="499" spans="1:63">
      <c r="A499" s="76"/>
      <c r="B499" s="82"/>
      <c r="D499" s="165"/>
      <c r="F499" s="76"/>
      <c r="AN499" s="75"/>
      <c r="AO499" s="75"/>
      <c r="AP499" s="75"/>
      <c r="AQ499" s="75"/>
      <c r="AR499" s="75"/>
      <c r="AS499" s="75"/>
      <c r="BI499" s="165"/>
      <c r="BK499" s="76"/>
    </row>
    <row r="500" spans="1:63">
      <c r="A500" s="76"/>
      <c r="B500" s="82"/>
      <c r="D500" s="165"/>
      <c r="F500" s="76"/>
      <c r="AN500" s="75"/>
      <c r="AO500" s="75"/>
      <c r="AP500" s="75"/>
      <c r="AQ500" s="75"/>
      <c r="AR500" s="75"/>
      <c r="AS500" s="75"/>
      <c r="BI500" s="165"/>
      <c r="BK500" s="76"/>
    </row>
    <row r="501" spans="1:63">
      <c r="A501" s="76"/>
      <c r="B501" s="82"/>
      <c r="D501" s="165"/>
      <c r="F501" s="76"/>
      <c r="AN501" s="75"/>
      <c r="AO501" s="75"/>
      <c r="AP501" s="75"/>
      <c r="AQ501" s="75"/>
      <c r="AR501" s="75"/>
      <c r="AS501" s="75"/>
      <c r="BI501" s="165"/>
      <c r="BK501" s="76"/>
    </row>
    <row r="502" spans="1:63">
      <c r="A502" s="76"/>
      <c r="B502" s="82"/>
      <c r="D502" s="165"/>
      <c r="F502" s="76"/>
      <c r="AN502" s="75"/>
      <c r="AO502" s="75"/>
      <c r="AP502" s="75"/>
      <c r="AQ502" s="75"/>
      <c r="AR502" s="75"/>
      <c r="AS502" s="75"/>
      <c r="BI502" s="165"/>
      <c r="BK502" s="76"/>
    </row>
    <row r="503" spans="1:63">
      <c r="A503" s="76"/>
      <c r="B503" s="82"/>
      <c r="D503" s="165"/>
      <c r="F503" s="76"/>
      <c r="AN503" s="75"/>
      <c r="AO503" s="75"/>
      <c r="AP503" s="75"/>
      <c r="AQ503" s="75"/>
      <c r="AR503" s="75"/>
      <c r="AS503" s="75"/>
      <c r="BI503" s="165"/>
      <c r="BK503" s="76"/>
    </row>
    <row r="504" spans="1:63">
      <c r="A504" s="76"/>
      <c r="B504" s="82"/>
      <c r="D504" s="165"/>
      <c r="F504" s="76"/>
      <c r="AN504" s="75"/>
      <c r="AO504" s="75"/>
      <c r="AP504" s="75"/>
      <c r="AQ504" s="75"/>
      <c r="AR504" s="75"/>
      <c r="AS504" s="75"/>
      <c r="BI504" s="165"/>
      <c r="BK504" s="76"/>
    </row>
    <row r="505" spans="1:63">
      <c r="A505" s="76"/>
      <c r="B505" s="82"/>
      <c r="D505" s="165"/>
      <c r="F505" s="76"/>
      <c r="AN505" s="75"/>
      <c r="AO505" s="75"/>
      <c r="AP505" s="75"/>
      <c r="AQ505" s="75"/>
      <c r="AR505" s="75"/>
      <c r="AS505" s="75"/>
      <c r="BI505" s="165"/>
      <c r="BK505" s="76"/>
    </row>
    <row r="506" spans="1:63">
      <c r="A506" s="76"/>
      <c r="B506" s="82"/>
      <c r="D506" s="165"/>
      <c r="F506" s="76"/>
      <c r="AN506" s="75"/>
      <c r="AO506" s="75"/>
      <c r="AP506" s="75"/>
      <c r="AQ506" s="75"/>
      <c r="AR506" s="75"/>
      <c r="AS506" s="75"/>
      <c r="BI506" s="165"/>
      <c r="BK506" s="76"/>
    </row>
    <row r="507" spans="1:63">
      <c r="A507" s="76"/>
      <c r="B507" s="82"/>
      <c r="D507" s="165"/>
      <c r="F507" s="76"/>
      <c r="AN507" s="75"/>
      <c r="AO507" s="75"/>
      <c r="AP507" s="75"/>
      <c r="AQ507" s="75"/>
      <c r="AR507" s="75"/>
      <c r="AS507" s="75"/>
      <c r="BI507" s="165"/>
      <c r="BK507" s="76"/>
    </row>
    <row r="508" spans="1:63">
      <c r="A508" s="76"/>
      <c r="B508" s="82"/>
      <c r="D508" s="165"/>
      <c r="F508" s="76"/>
      <c r="AN508" s="75"/>
      <c r="AO508" s="75"/>
      <c r="AP508" s="75"/>
      <c r="AQ508" s="75"/>
      <c r="AR508" s="75"/>
      <c r="AS508" s="75"/>
      <c r="BI508" s="165"/>
      <c r="BK508" s="76"/>
    </row>
    <row r="509" spans="1:63">
      <c r="A509" s="76"/>
      <c r="B509" s="82"/>
      <c r="D509" s="165"/>
      <c r="F509" s="76"/>
      <c r="AN509" s="75"/>
      <c r="AO509" s="75"/>
      <c r="AP509" s="75"/>
      <c r="AQ509" s="75"/>
      <c r="AR509" s="75"/>
      <c r="AS509" s="75"/>
      <c r="BI509" s="165"/>
      <c r="BK509" s="76"/>
    </row>
    <row r="510" spans="1:63">
      <c r="A510" s="76"/>
      <c r="B510" s="82"/>
      <c r="D510" s="165"/>
      <c r="F510" s="76"/>
      <c r="AN510" s="75"/>
      <c r="AO510" s="75"/>
      <c r="AP510" s="75"/>
      <c r="AQ510" s="75"/>
      <c r="AR510" s="75"/>
      <c r="AS510" s="75"/>
      <c r="BI510" s="165"/>
      <c r="BK510" s="76"/>
    </row>
    <row r="511" spans="1:63">
      <c r="A511" s="76"/>
      <c r="B511" s="82"/>
      <c r="D511" s="165"/>
      <c r="F511" s="76"/>
      <c r="AN511" s="75"/>
      <c r="AO511" s="75"/>
      <c r="AP511" s="75"/>
      <c r="AQ511" s="75"/>
      <c r="AR511" s="75"/>
      <c r="AS511" s="75"/>
      <c r="BI511" s="165"/>
      <c r="BK511" s="76"/>
    </row>
    <row r="512" spans="1:63">
      <c r="A512" s="76"/>
      <c r="B512" s="82"/>
      <c r="D512" s="165"/>
      <c r="F512" s="76"/>
      <c r="AN512" s="75"/>
      <c r="AO512" s="75"/>
      <c r="AP512" s="75"/>
      <c r="AQ512" s="75"/>
      <c r="AR512" s="75"/>
      <c r="AS512" s="75"/>
      <c r="BI512" s="165"/>
      <c r="BK512" s="76"/>
    </row>
    <row r="513" spans="1:63">
      <c r="A513" s="76"/>
      <c r="B513" s="82"/>
      <c r="D513" s="165"/>
      <c r="F513" s="76"/>
      <c r="AN513" s="75"/>
      <c r="AO513" s="75"/>
      <c r="AP513" s="75"/>
      <c r="AQ513" s="75"/>
      <c r="AR513" s="75"/>
      <c r="AS513" s="75"/>
      <c r="BI513" s="165"/>
      <c r="BK513" s="76"/>
    </row>
    <row r="514" spans="1:63">
      <c r="A514" s="76"/>
      <c r="B514" s="82"/>
      <c r="D514" s="165"/>
      <c r="F514" s="76"/>
      <c r="AN514" s="75"/>
      <c r="AO514" s="75"/>
      <c r="AP514" s="75"/>
      <c r="AQ514" s="75"/>
      <c r="AR514" s="75"/>
      <c r="AS514" s="75"/>
      <c r="BI514" s="165"/>
      <c r="BK514" s="76"/>
    </row>
    <row r="515" spans="1:63">
      <c r="A515" s="76"/>
      <c r="B515" s="82"/>
      <c r="D515" s="165"/>
      <c r="F515" s="76"/>
      <c r="AN515" s="75"/>
      <c r="AO515" s="75"/>
      <c r="AP515" s="75"/>
      <c r="AQ515" s="75"/>
      <c r="AR515" s="75"/>
      <c r="AS515" s="75"/>
      <c r="BJ515" s="165"/>
      <c r="BK515" s="76"/>
    </row>
    <row r="516" spans="1:63">
      <c r="A516" s="76"/>
      <c r="B516" s="82"/>
      <c r="D516" s="165"/>
      <c r="F516" s="76"/>
      <c r="AN516" s="75"/>
      <c r="AO516" s="75"/>
      <c r="AP516" s="75"/>
      <c r="AQ516" s="75"/>
      <c r="AR516" s="75"/>
      <c r="AS516" s="75"/>
      <c r="BJ516" s="165"/>
      <c r="BK516" s="76"/>
    </row>
    <row r="517" spans="1:63">
      <c r="A517" s="76"/>
      <c r="B517" s="82"/>
      <c r="D517" s="165"/>
      <c r="F517" s="76"/>
      <c r="AN517" s="75"/>
      <c r="AO517" s="75"/>
      <c r="AP517" s="75"/>
      <c r="AQ517" s="75"/>
      <c r="AR517" s="75"/>
      <c r="AS517" s="75"/>
      <c r="BJ517" s="165"/>
      <c r="BK517" s="76"/>
    </row>
    <row r="518" spans="1:63">
      <c r="A518" s="76"/>
      <c r="B518" s="82"/>
      <c r="C518" s="82"/>
      <c r="D518" s="76"/>
      <c r="E518" s="165"/>
      <c r="F518" s="76"/>
      <c r="AN518" s="75"/>
      <c r="AO518" s="75"/>
      <c r="AP518" s="75"/>
      <c r="AQ518" s="75"/>
      <c r="AR518" s="75"/>
      <c r="AS518" s="75"/>
      <c r="BJ518" s="165"/>
      <c r="BK518" s="76"/>
    </row>
    <row r="519" spans="1:63">
      <c r="A519" s="76"/>
      <c r="B519" s="82"/>
      <c r="C519" s="82"/>
      <c r="D519" s="76"/>
      <c r="E519" s="165"/>
      <c r="F519" s="76"/>
      <c r="AN519" s="75"/>
      <c r="AO519" s="75"/>
      <c r="AP519" s="75"/>
      <c r="AQ519" s="75"/>
      <c r="AR519" s="75"/>
      <c r="AS519" s="75"/>
      <c r="BJ519" s="165"/>
      <c r="BK519" s="76"/>
    </row>
    <row r="520" spans="1:63">
      <c r="A520" s="76"/>
      <c r="B520" s="82"/>
      <c r="C520" s="82"/>
      <c r="D520" s="76"/>
      <c r="E520" s="165"/>
      <c r="F520" s="76"/>
      <c r="AN520" s="75"/>
      <c r="AO520" s="75"/>
      <c r="AP520" s="75"/>
      <c r="AQ520" s="75"/>
      <c r="AR520" s="75"/>
      <c r="AS520" s="75"/>
      <c r="BJ520" s="165"/>
      <c r="BK520" s="76"/>
    </row>
    <row r="521" spans="1:63">
      <c r="A521" s="76"/>
      <c r="B521" s="82"/>
      <c r="C521" s="82"/>
      <c r="D521" s="76"/>
      <c r="E521" s="165"/>
      <c r="F521" s="76"/>
      <c r="AN521" s="75"/>
      <c r="AO521" s="75"/>
      <c r="AP521" s="75"/>
      <c r="AQ521" s="75"/>
      <c r="AR521" s="75"/>
      <c r="AS521" s="75"/>
      <c r="BJ521" s="165"/>
      <c r="BK521" s="76"/>
    </row>
    <row r="522" spans="1:63">
      <c r="A522" s="76"/>
      <c r="B522" s="82"/>
      <c r="C522" s="82"/>
      <c r="D522" s="76"/>
      <c r="E522" s="165"/>
      <c r="F522" s="76"/>
      <c r="AN522" s="75"/>
      <c r="AO522" s="75"/>
      <c r="AP522" s="75"/>
      <c r="AQ522" s="75"/>
      <c r="AR522" s="75"/>
      <c r="AS522" s="75"/>
      <c r="BJ522" s="165"/>
      <c r="BK522" s="76"/>
    </row>
    <row r="523" spans="1:63">
      <c r="A523" s="76"/>
      <c r="B523" s="82"/>
      <c r="C523" s="82"/>
      <c r="D523" s="76"/>
      <c r="E523" s="165"/>
      <c r="F523" s="76"/>
      <c r="AN523" s="75"/>
      <c r="AO523" s="75"/>
      <c r="AP523" s="75"/>
      <c r="AQ523" s="75"/>
      <c r="AR523" s="75"/>
      <c r="AS523" s="75"/>
      <c r="BJ523" s="165"/>
      <c r="BK523" s="76"/>
    </row>
    <row r="524" spans="1:63">
      <c r="A524" s="76"/>
      <c r="B524" s="82"/>
      <c r="C524" s="82"/>
      <c r="D524" s="76"/>
      <c r="E524" s="165"/>
      <c r="F524" s="76"/>
      <c r="AN524" s="75"/>
      <c r="AO524" s="75"/>
      <c r="AP524" s="75"/>
      <c r="AQ524" s="75"/>
      <c r="AR524" s="75"/>
      <c r="AS524" s="75"/>
      <c r="BJ524" s="165"/>
      <c r="BK524" s="76"/>
    </row>
    <row r="525" spans="1:63">
      <c r="A525" s="76"/>
      <c r="B525" s="82"/>
      <c r="C525" s="82"/>
      <c r="D525" s="76"/>
      <c r="E525" s="165"/>
      <c r="F525" s="76"/>
      <c r="AN525" s="75"/>
      <c r="AO525" s="75"/>
      <c r="AP525" s="75"/>
      <c r="AQ525" s="75"/>
      <c r="AR525" s="75"/>
      <c r="AS525" s="75"/>
      <c r="BJ525" s="165"/>
      <c r="BK525" s="76"/>
    </row>
    <row r="526" spans="1:63">
      <c r="A526" s="76"/>
      <c r="B526" s="82"/>
      <c r="C526" s="82"/>
      <c r="D526" s="76"/>
      <c r="E526" s="165"/>
      <c r="F526" s="76"/>
      <c r="AN526" s="75"/>
      <c r="AO526" s="75"/>
      <c r="AP526" s="75"/>
      <c r="AQ526" s="75"/>
      <c r="AR526" s="75"/>
      <c r="AS526" s="75"/>
      <c r="BJ526" s="165"/>
      <c r="BK526" s="76"/>
    </row>
    <row r="527" spans="1:63">
      <c r="A527" s="76"/>
      <c r="B527" s="82"/>
      <c r="C527" s="82"/>
      <c r="D527" s="76"/>
      <c r="E527" s="165"/>
      <c r="F527" s="76"/>
      <c r="AN527" s="75"/>
      <c r="AO527" s="75"/>
      <c r="AP527" s="75"/>
      <c r="AQ527" s="75"/>
      <c r="AR527" s="75"/>
      <c r="AS527" s="75"/>
      <c r="BJ527" s="165"/>
      <c r="BK527" s="76"/>
    </row>
    <row r="528" spans="1:63">
      <c r="A528" s="76"/>
      <c r="B528" s="82"/>
      <c r="C528" s="82"/>
      <c r="D528" s="76"/>
      <c r="E528" s="165"/>
      <c r="F528" s="76"/>
      <c r="AN528" s="75"/>
      <c r="AO528" s="75"/>
      <c r="AP528" s="75"/>
      <c r="AQ528" s="75"/>
      <c r="AR528" s="75"/>
      <c r="AS528" s="75"/>
      <c r="BJ528" s="165"/>
      <c r="BK528" s="76"/>
    </row>
    <row r="529" spans="1:63">
      <c r="A529" s="76"/>
      <c r="B529" s="82"/>
      <c r="C529" s="82"/>
      <c r="D529" s="76"/>
      <c r="E529" s="165"/>
      <c r="F529" s="76"/>
      <c r="AN529" s="75"/>
      <c r="AO529" s="75"/>
      <c r="AP529" s="75"/>
      <c r="AQ529" s="75"/>
      <c r="AR529" s="75"/>
      <c r="AS529" s="75"/>
      <c r="BJ529" s="165"/>
      <c r="BK529" s="76"/>
    </row>
    <row r="530" spans="1:63">
      <c r="A530" s="76"/>
      <c r="B530" s="82"/>
      <c r="C530" s="82"/>
      <c r="D530" s="76"/>
      <c r="E530" s="165"/>
      <c r="F530" s="76"/>
      <c r="AN530" s="75"/>
      <c r="AO530" s="75"/>
      <c r="AP530" s="75"/>
      <c r="AQ530" s="75"/>
      <c r="AR530" s="75"/>
      <c r="AS530" s="75"/>
      <c r="BJ530" s="165"/>
      <c r="BK530" s="76"/>
    </row>
    <row r="531" spans="1:63">
      <c r="A531" s="76"/>
      <c r="B531" s="82"/>
      <c r="C531" s="82"/>
      <c r="D531" s="76"/>
      <c r="E531" s="165"/>
      <c r="F531" s="76"/>
      <c r="AN531" s="75"/>
      <c r="AO531" s="75"/>
      <c r="AP531" s="75"/>
      <c r="AQ531" s="75"/>
      <c r="AR531" s="75"/>
      <c r="AS531" s="75"/>
      <c r="BJ531" s="165"/>
      <c r="BK531" s="76"/>
    </row>
    <row r="532" spans="1:63">
      <c r="A532" s="76"/>
      <c r="B532" s="82"/>
      <c r="C532" s="82"/>
      <c r="D532" s="76"/>
      <c r="E532" s="165"/>
      <c r="F532" s="76"/>
      <c r="AN532" s="75"/>
      <c r="AO532" s="75"/>
      <c r="AP532" s="75"/>
      <c r="AQ532" s="75"/>
      <c r="AR532" s="75"/>
      <c r="AS532" s="75"/>
      <c r="BJ532" s="165"/>
      <c r="BK532" s="76"/>
    </row>
    <row r="533" spans="1:63">
      <c r="A533" s="76"/>
      <c r="B533" s="82"/>
      <c r="C533" s="82"/>
      <c r="D533" s="76"/>
      <c r="E533" s="165"/>
      <c r="F533" s="76"/>
      <c r="AN533" s="75"/>
      <c r="AO533" s="75"/>
      <c r="AP533" s="75"/>
      <c r="AQ533" s="75"/>
      <c r="AR533" s="75"/>
      <c r="AS533" s="75"/>
      <c r="BJ533" s="165"/>
      <c r="BK533" s="76"/>
    </row>
    <row r="534" spans="1:63">
      <c r="A534" s="76"/>
      <c r="B534" s="82"/>
      <c r="C534" s="82"/>
      <c r="D534" s="76"/>
      <c r="E534" s="165"/>
      <c r="F534" s="76"/>
      <c r="AN534" s="75"/>
      <c r="AO534" s="75"/>
      <c r="AP534" s="75"/>
      <c r="AQ534" s="75"/>
      <c r="AR534" s="75"/>
      <c r="AS534" s="75"/>
      <c r="BJ534" s="165"/>
      <c r="BK534" s="76"/>
    </row>
    <row r="535" spans="1:63">
      <c r="A535" s="76"/>
      <c r="B535" s="82"/>
      <c r="C535" s="82"/>
      <c r="D535" s="76"/>
      <c r="E535" s="165"/>
      <c r="F535" s="76"/>
      <c r="AN535" s="75"/>
      <c r="AO535" s="75"/>
      <c r="AP535" s="75"/>
      <c r="AQ535" s="75"/>
      <c r="AR535" s="75"/>
      <c r="AS535" s="75"/>
      <c r="BJ535" s="165"/>
      <c r="BK535" s="76"/>
    </row>
    <row r="536" spans="1:63">
      <c r="A536" s="76"/>
      <c r="B536" s="82"/>
      <c r="C536" s="82"/>
      <c r="D536" s="76"/>
      <c r="E536" s="165"/>
      <c r="F536" s="76"/>
      <c r="AN536" s="75"/>
      <c r="AO536" s="75"/>
      <c r="AP536" s="75"/>
      <c r="AQ536" s="75"/>
      <c r="AR536" s="75"/>
      <c r="AS536" s="75"/>
      <c r="BJ536" s="165"/>
      <c r="BK536" s="76"/>
    </row>
    <row r="537" spans="1:63">
      <c r="A537" s="76"/>
      <c r="B537" s="82"/>
      <c r="C537" s="82"/>
      <c r="D537" s="76"/>
      <c r="E537" s="165"/>
      <c r="F537" s="76"/>
      <c r="AN537" s="75"/>
      <c r="AO537" s="75"/>
      <c r="AP537" s="75"/>
      <c r="AQ537" s="75"/>
      <c r="AR537" s="75"/>
      <c r="AS537" s="75"/>
      <c r="BJ537" s="165"/>
      <c r="BK537" s="76"/>
    </row>
    <row r="538" spans="1:63">
      <c r="A538" s="76"/>
      <c r="B538" s="82"/>
      <c r="C538" s="82"/>
      <c r="D538" s="76"/>
      <c r="E538" s="165"/>
      <c r="F538" s="76"/>
      <c r="AN538" s="75"/>
      <c r="AO538" s="75"/>
      <c r="AP538" s="75"/>
      <c r="AQ538" s="75"/>
      <c r="AR538" s="75"/>
      <c r="AS538" s="75"/>
      <c r="BJ538" s="165"/>
      <c r="BK538" s="76"/>
    </row>
    <row r="539" spans="1:63">
      <c r="A539" s="76"/>
      <c r="B539" s="82"/>
      <c r="C539" s="82"/>
      <c r="D539" s="76"/>
      <c r="E539" s="165"/>
      <c r="F539" s="76"/>
      <c r="AN539" s="75"/>
      <c r="AO539" s="75"/>
      <c r="AP539" s="75"/>
      <c r="AQ539" s="75"/>
      <c r="AR539" s="75"/>
      <c r="AS539" s="75"/>
      <c r="BJ539" s="165"/>
      <c r="BK539" s="76"/>
    </row>
    <row r="540" spans="1:63">
      <c r="A540" s="76"/>
      <c r="B540" s="82"/>
      <c r="C540" s="82"/>
      <c r="D540" s="76"/>
      <c r="E540" s="165"/>
      <c r="F540" s="76"/>
      <c r="AN540" s="75"/>
      <c r="AO540" s="75"/>
      <c r="AP540" s="75"/>
      <c r="AQ540" s="75"/>
      <c r="AR540" s="75"/>
      <c r="AS540" s="75"/>
      <c r="BJ540" s="165"/>
      <c r="BK540" s="76"/>
    </row>
    <row r="541" spans="1:63">
      <c r="A541" s="76"/>
      <c r="B541" s="82"/>
      <c r="C541" s="82"/>
      <c r="D541" s="76"/>
      <c r="E541" s="165"/>
      <c r="F541" s="76"/>
      <c r="AN541" s="75"/>
      <c r="AO541" s="75"/>
      <c r="AP541" s="75"/>
      <c r="AQ541" s="75"/>
      <c r="AR541" s="75"/>
      <c r="AS541" s="75"/>
      <c r="BJ541" s="165"/>
      <c r="BK541" s="76"/>
    </row>
    <row r="542" spans="1:63">
      <c r="A542" s="76"/>
      <c r="B542" s="82"/>
      <c r="C542" s="82"/>
      <c r="D542" s="76"/>
      <c r="E542" s="165"/>
      <c r="F542" s="76"/>
      <c r="AN542" s="75"/>
      <c r="AO542" s="75"/>
      <c r="AP542" s="75"/>
      <c r="AQ542" s="75"/>
      <c r="AR542" s="75"/>
      <c r="AS542" s="75"/>
      <c r="BJ542" s="165"/>
      <c r="BK542" s="76"/>
    </row>
    <row r="543" spans="1:63">
      <c r="A543" s="76"/>
      <c r="B543" s="82"/>
      <c r="C543" s="82"/>
      <c r="D543" s="76"/>
      <c r="E543" s="165"/>
      <c r="F543" s="76"/>
      <c r="AN543" s="75"/>
      <c r="AO543" s="75"/>
      <c r="AP543" s="75"/>
      <c r="AQ543" s="75"/>
      <c r="AR543" s="75"/>
      <c r="AS543" s="75"/>
      <c r="BJ543" s="165"/>
      <c r="BK543" s="76"/>
    </row>
    <row r="544" spans="1:63">
      <c r="A544" s="76"/>
      <c r="B544" s="82"/>
      <c r="C544" s="82"/>
      <c r="D544" s="76"/>
      <c r="E544" s="165"/>
      <c r="F544" s="76"/>
      <c r="AN544" s="75"/>
      <c r="AO544" s="75"/>
      <c r="AP544" s="75"/>
      <c r="AQ544" s="75"/>
      <c r="AR544" s="75"/>
      <c r="AS544" s="75"/>
      <c r="BJ544" s="165"/>
      <c r="BK544" s="76"/>
    </row>
    <row r="545" spans="1:63">
      <c r="A545" s="76"/>
      <c r="B545" s="82"/>
      <c r="C545" s="82"/>
      <c r="D545" s="76"/>
      <c r="E545" s="165"/>
      <c r="F545" s="76"/>
      <c r="AN545" s="75"/>
      <c r="AO545" s="75"/>
      <c r="AP545" s="75"/>
      <c r="AQ545" s="75"/>
      <c r="AR545" s="75"/>
      <c r="AS545" s="75"/>
      <c r="BJ545" s="165"/>
      <c r="BK545" s="76"/>
    </row>
    <row r="546" spans="1:63">
      <c r="A546" s="76"/>
      <c r="B546" s="82"/>
      <c r="C546" s="82"/>
      <c r="D546" s="76"/>
      <c r="E546" s="165"/>
      <c r="F546" s="76"/>
      <c r="AN546" s="75"/>
      <c r="AO546" s="75"/>
      <c r="AP546" s="75"/>
      <c r="AQ546" s="75"/>
      <c r="AR546" s="75"/>
      <c r="AS546" s="75"/>
      <c r="BJ546" s="165"/>
      <c r="BK546" s="76"/>
    </row>
    <row r="547" spans="1:63">
      <c r="A547" s="76"/>
      <c r="B547" s="82"/>
      <c r="C547" s="82"/>
      <c r="D547" s="76"/>
      <c r="E547" s="165"/>
      <c r="F547" s="76"/>
      <c r="AN547" s="75"/>
      <c r="AO547" s="75"/>
      <c r="AP547" s="75"/>
      <c r="AQ547" s="75"/>
      <c r="AR547" s="75"/>
      <c r="AS547" s="75"/>
      <c r="BJ547" s="165"/>
      <c r="BK547" s="76"/>
    </row>
    <row r="548" spans="1:63">
      <c r="A548" s="76"/>
      <c r="B548" s="82"/>
      <c r="C548" s="82"/>
      <c r="D548" s="76"/>
      <c r="E548" s="165"/>
      <c r="F548" s="76"/>
      <c r="AN548" s="75"/>
      <c r="AO548" s="75"/>
      <c r="AP548" s="75"/>
      <c r="AQ548" s="75"/>
      <c r="AR548" s="75"/>
      <c r="AS548" s="75"/>
      <c r="BJ548" s="165"/>
      <c r="BK548" s="76"/>
    </row>
    <row r="549" spans="1:63">
      <c r="A549" s="76"/>
      <c r="B549" s="82"/>
      <c r="C549" s="82"/>
      <c r="D549" s="76"/>
      <c r="E549" s="165"/>
      <c r="F549" s="76"/>
      <c r="AN549" s="75"/>
      <c r="AO549" s="75"/>
      <c r="AP549" s="75"/>
      <c r="AQ549" s="75"/>
      <c r="AR549" s="75"/>
      <c r="AS549" s="75"/>
      <c r="BJ549" s="165"/>
      <c r="BK549" s="76"/>
    </row>
    <row r="550" spans="1:63">
      <c r="A550" s="76"/>
      <c r="B550" s="82"/>
      <c r="C550" s="82"/>
      <c r="D550" s="76"/>
      <c r="E550" s="165"/>
      <c r="F550" s="76"/>
      <c r="AN550" s="75"/>
      <c r="AO550" s="75"/>
      <c r="AP550" s="75"/>
      <c r="AQ550" s="75"/>
      <c r="AR550" s="75"/>
      <c r="AS550" s="75"/>
      <c r="BJ550" s="165"/>
      <c r="BK550" s="76"/>
    </row>
    <row r="551" spans="1:63">
      <c r="A551" s="76"/>
      <c r="B551" s="82"/>
      <c r="C551" s="82"/>
      <c r="D551" s="76"/>
      <c r="E551" s="165"/>
      <c r="F551" s="76"/>
      <c r="AN551" s="75"/>
      <c r="AO551" s="75"/>
      <c r="AP551" s="75"/>
      <c r="AQ551" s="75"/>
      <c r="AR551" s="75"/>
      <c r="AS551" s="75"/>
      <c r="BJ551" s="165"/>
      <c r="BK551" s="76"/>
    </row>
    <row r="552" spans="1:63">
      <c r="A552" s="76"/>
      <c r="B552" s="82"/>
      <c r="C552" s="82"/>
      <c r="D552" s="76"/>
      <c r="E552" s="165"/>
      <c r="F552" s="76"/>
      <c r="AN552" s="75"/>
      <c r="AO552" s="75"/>
      <c r="AP552" s="75"/>
      <c r="AQ552" s="75"/>
      <c r="AR552" s="75"/>
      <c r="AS552" s="75"/>
      <c r="BJ552" s="165"/>
      <c r="BK552" s="76"/>
    </row>
    <row r="553" spans="1:63">
      <c r="A553" s="76"/>
      <c r="B553" s="82"/>
      <c r="C553" s="82"/>
      <c r="D553" s="76"/>
      <c r="E553" s="165"/>
      <c r="F553" s="76"/>
      <c r="AN553" s="75"/>
      <c r="AO553" s="75"/>
      <c r="AP553" s="75"/>
      <c r="AQ553" s="75"/>
      <c r="AR553" s="75"/>
      <c r="AS553" s="75"/>
      <c r="BJ553" s="165"/>
      <c r="BK553" s="76"/>
    </row>
    <row r="554" spans="1:63">
      <c r="A554" s="76"/>
      <c r="B554" s="82"/>
      <c r="C554" s="82"/>
      <c r="D554" s="76"/>
      <c r="E554" s="165"/>
      <c r="F554" s="76"/>
      <c r="AN554" s="75"/>
      <c r="AO554" s="75"/>
      <c r="AP554" s="75"/>
      <c r="AQ554" s="75"/>
      <c r="AR554" s="75"/>
      <c r="AS554" s="75"/>
      <c r="BJ554" s="165"/>
      <c r="BK554" s="76"/>
    </row>
    <row r="555" spans="1:63">
      <c r="A555" s="76"/>
      <c r="B555" s="82"/>
      <c r="C555" s="82"/>
      <c r="D555" s="76"/>
      <c r="E555" s="165"/>
      <c r="F555" s="76"/>
      <c r="AN555" s="75"/>
      <c r="AO555" s="75"/>
      <c r="AP555" s="75"/>
      <c r="AQ555" s="75"/>
      <c r="AR555" s="75"/>
      <c r="AS555" s="75"/>
      <c r="BJ555" s="165"/>
      <c r="BK555" s="76"/>
    </row>
    <row r="556" spans="1:63">
      <c r="A556" s="76"/>
      <c r="B556" s="82"/>
      <c r="C556" s="82"/>
      <c r="D556" s="76"/>
      <c r="E556" s="165"/>
      <c r="F556" s="76"/>
      <c r="AN556" s="75"/>
      <c r="AO556" s="75"/>
      <c r="AP556" s="75"/>
      <c r="AQ556" s="75"/>
      <c r="AR556" s="75"/>
      <c r="AS556" s="75"/>
      <c r="BJ556" s="165"/>
      <c r="BK556" s="76"/>
    </row>
    <row r="557" spans="1:63">
      <c r="A557" s="76"/>
      <c r="B557" s="82"/>
      <c r="C557" s="82"/>
      <c r="D557" s="76"/>
      <c r="E557" s="165"/>
      <c r="F557" s="76"/>
      <c r="AN557" s="75"/>
      <c r="AO557" s="75"/>
      <c r="AP557" s="75"/>
      <c r="AQ557" s="75"/>
      <c r="AR557" s="75"/>
      <c r="AS557" s="75"/>
      <c r="BJ557" s="165"/>
      <c r="BK557" s="76"/>
    </row>
    <row r="558" spans="1:63">
      <c r="A558" s="76"/>
      <c r="B558" s="82"/>
      <c r="C558" s="82"/>
      <c r="D558" s="76"/>
      <c r="E558" s="165"/>
      <c r="F558" s="76"/>
      <c r="AN558" s="75"/>
      <c r="AO558" s="75"/>
      <c r="AP558" s="75"/>
      <c r="AQ558" s="75"/>
      <c r="AR558" s="75"/>
      <c r="AS558" s="75"/>
      <c r="BJ558" s="165"/>
      <c r="BK558" s="76"/>
    </row>
    <row r="559" spans="1:63">
      <c r="A559" s="76"/>
      <c r="B559" s="82"/>
      <c r="C559" s="82"/>
      <c r="D559" s="76"/>
      <c r="E559" s="165"/>
      <c r="F559" s="76"/>
      <c r="AN559" s="75"/>
      <c r="AO559" s="75"/>
      <c r="AP559" s="75"/>
      <c r="AQ559" s="75"/>
      <c r="AR559" s="75"/>
      <c r="AS559" s="75"/>
      <c r="BJ559" s="165"/>
      <c r="BK559" s="76"/>
    </row>
    <row r="560" spans="1:63">
      <c r="A560" s="76"/>
      <c r="B560" s="82"/>
      <c r="C560" s="82"/>
      <c r="D560" s="76"/>
      <c r="E560" s="165"/>
      <c r="F560" s="76"/>
      <c r="AN560" s="75"/>
      <c r="AO560" s="75"/>
      <c r="AP560" s="75"/>
      <c r="AQ560" s="75"/>
      <c r="AR560" s="75"/>
      <c r="AS560" s="75"/>
      <c r="BJ560" s="165"/>
      <c r="BK560" s="76"/>
    </row>
    <row r="561" spans="1:63">
      <c r="A561" s="76"/>
      <c r="B561" s="82"/>
      <c r="C561" s="82"/>
      <c r="D561" s="76"/>
      <c r="E561" s="165"/>
      <c r="F561" s="76"/>
      <c r="AN561" s="75"/>
      <c r="AO561" s="75"/>
      <c r="AP561" s="75"/>
      <c r="AQ561" s="75"/>
      <c r="AR561" s="75"/>
      <c r="AS561" s="75"/>
      <c r="BJ561" s="165"/>
      <c r="BK561" s="76"/>
    </row>
    <row r="562" spans="1:63">
      <c r="A562" s="76"/>
      <c r="B562" s="82"/>
      <c r="C562" s="82"/>
      <c r="D562" s="76"/>
      <c r="E562" s="165"/>
      <c r="F562" s="76"/>
      <c r="AN562" s="75"/>
      <c r="AO562" s="75"/>
      <c r="AP562" s="75"/>
      <c r="AQ562" s="75"/>
      <c r="AR562" s="75"/>
      <c r="AS562" s="75"/>
      <c r="BJ562" s="165"/>
      <c r="BK562" s="76"/>
    </row>
    <row r="563" spans="1:63">
      <c r="A563" s="76"/>
      <c r="B563" s="82"/>
      <c r="C563" s="82"/>
      <c r="D563" s="76"/>
      <c r="E563" s="165"/>
      <c r="F563" s="76"/>
      <c r="AN563" s="75"/>
      <c r="AO563" s="75"/>
      <c r="AP563" s="75"/>
      <c r="AQ563" s="75"/>
      <c r="AR563" s="75"/>
      <c r="AS563" s="75"/>
      <c r="BJ563" s="165"/>
      <c r="BK563" s="76"/>
    </row>
    <row r="564" spans="1:63">
      <c r="A564" s="76"/>
      <c r="B564" s="82"/>
      <c r="C564" s="82"/>
      <c r="D564" s="76"/>
      <c r="E564" s="165"/>
      <c r="F564" s="76"/>
      <c r="AN564" s="75"/>
      <c r="AO564" s="75"/>
      <c r="AP564" s="75"/>
      <c r="AQ564" s="75"/>
      <c r="AR564" s="75"/>
      <c r="AS564" s="75"/>
      <c r="BJ564" s="165"/>
      <c r="BK564" s="76"/>
    </row>
    <row r="565" spans="1:63">
      <c r="A565" s="76"/>
      <c r="B565" s="82"/>
      <c r="C565" s="82"/>
      <c r="D565" s="76"/>
      <c r="E565" s="165"/>
      <c r="F565" s="76"/>
      <c r="AN565" s="75"/>
      <c r="AO565" s="75"/>
      <c r="AP565" s="75"/>
      <c r="AQ565" s="75"/>
      <c r="AR565" s="75"/>
      <c r="AS565" s="75"/>
      <c r="BJ565" s="165"/>
      <c r="BK565" s="76"/>
    </row>
    <row r="566" spans="1:63">
      <c r="A566" s="76"/>
      <c r="B566" s="82"/>
      <c r="C566" s="82"/>
      <c r="D566" s="76"/>
      <c r="E566" s="165"/>
      <c r="F566" s="76"/>
      <c r="AN566" s="75"/>
      <c r="AO566" s="75"/>
      <c r="AP566" s="75"/>
      <c r="AQ566" s="75"/>
      <c r="AR566" s="75"/>
      <c r="AS566" s="75"/>
      <c r="BJ566" s="165"/>
      <c r="BK566" s="76"/>
    </row>
    <row r="567" spans="1:63">
      <c r="A567" s="76"/>
      <c r="B567" s="82"/>
      <c r="C567" s="82"/>
      <c r="D567" s="76"/>
      <c r="E567" s="165"/>
      <c r="F567" s="76"/>
      <c r="AN567" s="75"/>
      <c r="AO567" s="75"/>
      <c r="AP567" s="75"/>
      <c r="AQ567" s="75"/>
      <c r="AR567" s="75"/>
      <c r="AS567" s="75"/>
      <c r="BJ567" s="165"/>
      <c r="BK567" s="76"/>
    </row>
    <row r="568" spans="1:63">
      <c r="A568" s="76"/>
      <c r="B568" s="82"/>
      <c r="C568" s="82"/>
      <c r="D568" s="76"/>
      <c r="E568" s="165"/>
      <c r="F568" s="76"/>
      <c r="AN568" s="75"/>
      <c r="AO568" s="75"/>
      <c r="AP568" s="75"/>
      <c r="AQ568" s="75"/>
      <c r="AR568" s="75"/>
      <c r="AS568" s="75"/>
      <c r="BJ568" s="165"/>
      <c r="BK568" s="76"/>
    </row>
    <row r="569" spans="1:63">
      <c r="A569" s="76"/>
      <c r="B569" s="82"/>
      <c r="C569" s="82"/>
      <c r="D569" s="76"/>
      <c r="E569" s="165"/>
      <c r="F569" s="76"/>
      <c r="AN569" s="75"/>
      <c r="AO569" s="75"/>
      <c r="AP569" s="75"/>
      <c r="AQ569" s="75"/>
      <c r="AR569" s="75"/>
      <c r="AS569" s="75"/>
      <c r="BJ569" s="165"/>
      <c r="BK569" s="76"/>
    </row>
    <row r="570" spans="1:63">
      <c r="A570" s="76"/>
      <c r="B570" s="82"/>
      <c r="C570" s="82"/>
      <c r="D570" s="76"/>
      <c r="E570" s="165"/>
      <c r="F570" s="76"/>
      <c r="AN570" s="75"/>
      <c r="AO570" s="75"/>
      <c r="AP570" s="75"/>
      <c r="AQ570" s="75"/>
      <c r="AR570" s="75"/>
      <c r="AS570" s="75"/>
      <c r="BJ570" s="165"/>
      <c r="BK570" s="76"/>
    </row>
    <row r="571" spans="1:63">
      <c r="A571" s="76"/>
      <c r="B571" s="82"/>
      <c r="C571" s="82"/>
      <c r="D571" s="76"/>
      <c r="E571" s="165"/>
      <c r="F571" s="76"/>
      <c r="AN571" s="75"/>
      <c r="AO571" s="75"/>
      <c r="AP571" s="75"/>
      <c r="AQ571" s="75"/>
      <c r="AR571" s="75"/>
      <c r="AS571" s="75"/>
      <c r="BJ571" s="165"/>
      <c r="BK571" s="76"/>
    </row>
    <row r="572" spans="1:63">
      <c r="A572" s="76"/>
      <c r="B572" s="82"/>
      <c r="C572" s="82"/>
      <c r="D572" s="76"/>
      <c r="E572" s="165"/>
      <c r="F572" s="76"/>
      <c r="AN572" s="75"/>
      <c r="AO572" s="75"/>
      <c r="AP572" s="75"/>
      <c r="AQ572" s="75"/>
      <c r="AR572" s="75"/>
      <c r="AS572" s="75"/>
      <c r="BJ572" s="165"/>
      <c r="BK572" s="76"/>
    </row>
    <row r="573" spans="1:63">
      <c r="A573" s="76"/>
      <c r="B573" s="82"/>
      <c r="C573" s="82"/>
      <c r="D573" s="76"/>
      <c r="E573" s="165"/>
      <c r="F573" s="76"/>
      <c r="AN573" s="75"/>
      <c r="AO573" s="75"/>
      <c r="AP573" s="75"/>
      <c r="AQ573" s="75"/>
      <c r="AR573" s="75"/>
      <c r="AS573" s="75"/>
      <c r="BJ573" s="165"/>
      <c r="BK573" s="76"/>
    </row>
    <row r="574" spans="1:63">
      <c r="A574" s="76"/>
      <c r="B574" s="82"/>
      <c r="C574" s="82"/>
      <c r="D574" s="76"/>
      <c r="E574" s="165"/>
      <c r="F574" s="76"/>
      <c r="AN574" s="75"/>
      <c r="AO574" s="75"/>
      <c r="AP574" s="75"/>
      <c r="AQ574" s="75"/>
      <c r="AR574" s="75"/>
      <c r="AS574" s="75"/>
      <c r="BJ574" s="165"/>
      <c r="BK574" s="76"/>
    </row>
    <row r="575" spans="1:63">
      <c r="A575" s="76"/>
      <c r="B575" s="82"/>
      <c r="C575" s="82"/>
      <c r="D575" s="76"/>
      <c r="E575" s="165"/>
      <c r="F575" s="76"/>
      <c r="AN575" s="75"/>
      <c r="AO575" s="75"/>
      <c r="AP575" s="75"/>
      <c r="AQ575" s="75"/>
      <c r="AR575" s="75"/>
      <c r="AS575" s="75"/>
      <c r="BJ575" s="165"/>
      <c r="BK575" s="76"/>
    </row>
    <row r="576" spans="1:63">
      <c r="A576" s="76"/>
      <c r="B576" s="82"/>
      <c r="C576" s="82"/>
      <c r="D576" s="76"/>
      <c r="E576" s="165"/>
      <c r="F576" s="76"/>
      <c r="AN576" s="75"/>
      <c r="AO576" s="75"/>
      <c r="AP576" s="75"/>
      <c r="AQ576" s="75"/>
      <c r="AR576" s="75"/>
      <c r="AS576" s="75"/>
      <c r="BJ576" s="165"/>
      <c r="BK576" s="76"/>
    </row>
    <row r="577" spans="1:63">
      <c r="A577" s="76"/>
      <c r="B577" s="82"/>
      <c r="C577" s="82"/>
      <c r="D577" s="76"/>
      <c r="E577" s="165"/>
      <c r="F577" s="76"/>
      <c r="AN577" s="75"/>
      <c r="AO577" s="75"/>
      <c r="AP577" s="75"/>
      <c r="AQ577" s="75"/>
      <c r="AR577" s="75"/>
      <c r="AS577" s="75"/>
      <c r="BJ577" s="165"/>
      <c r="BK577" s="76"/>
    </row>
    <row r="578" spans="1:63">
      <c r="A578" s="76"/>
      <c r="B578" s="82"/>
      <c r="C578" s="82"/>
      <c r="D578" s="76"/>
      <c r="E578" s="165"/>
      <c r="F578" s="76"/>
      <c r="AN578" s="75"/>
      <c r="AO578" s="75"/>
      <c r="AP578" s="75"/>
      <c r="AQ578" s="75"/>
      <c r="AR578" s="75"/>
      <c r="AS578" s="75"/>
      <c r="BJ578" s="165"/>
      <c r="BK578" s="76"/>
    </row>
    <row r="579" spans="1:63">
      <c r="A579" s="76"/>
      <c r="B579" s="82"/>
      <c r="C579" s="82"/>
      <c r="D579" s="76"/>
      <c r="E579" s="165"/>
      <c r="F579" s="76"/>
      <c r="AN579" s="75"/>
      <c r="AO579" s="75"/>
      <c r="AP579" s="75"/>
      <c r="AQ579" s="75"/>
      <c r="AR579" s="75"/>
      <c r="AS579" s="75"/>
      <c r="BJ579" s="165"/>
      <c r="BK579" s="76"/>
    </row>
    <row r="580" spans="1:63">
      <c r="A580" s="76"/>
      <c r="B580" s="82"/>
      <c r="C580" s="82"/>
      <c r="D580" s="76"/>
      <c r="E580" s="165"/>
      <c r="F580" s="76"/>
      <c r="AN580" s="75"/>
      <c r="AO580" s="75"/>
      <c r="AP580" s="75"/>
      <c r="AQ580" s="75"/>
      <c r="AR580" s="75"/>
      <c r="AS580" s="75"/>
      <c r="BJ580" s="165"/>
      <c r="BK580" s="76"/>
    </row>
    <row r="581" spans="1:63">
      <c r="A581" s="76"/>
      <c r="B581" s="82"/>
      <c r="C581" s="82"/>
      <c r="D581" s="76"/>
      <c r="E581" s="165"/>
      <c r="F581" s="76"/>
      <c r="AN581" s="75"/>
      <c r="AO581" s="75"/>
      <c r="AP581" s="75"/>
      <c r="AQ581" s="75"/>
      <c r="AR581" s="75"/>
      <c r="AS581" s="75"/>
      <c r="BJ581" s="165"/>
      <c r="BK581" s="76"/>
    </row>
    <row r="582" spans="1:63">
      <c r="A582" s="76"/>
      <c r="B582" s="82"/>
      <c r="C582" s="82"/>
      <c r="D582" s="76"/>
      <c r="E582" s="165"/>
      <c r="F582" s="76"/>
      <c r="AN582" s="75"/>
      <c r="AO582" s="75"/>
      <c r="AP582" s="75"/>
      <c r="AQ582" s="75"/>
      <c r="AR582" s="75"/>
      <c r="AS582" s="75"/>
      <c r="BJ582" s="165"/>
      <c r="BK582" s="76"/>
    </row>
    <row r="583" spans="1:63">
      <c r="A583" s="76"/>
      <c r="B583" s="82"/>
      <c r="C583" s="82"/>
      <c r="D583" s="76"/>
      <c r="E583" s="165"/>
      <c r="F583" s="76"/>
      <c r="AN583" s="75"/>
      <c r="AO583" s="75"/>
      <c r="AP583" s="75"/>
      <c r="AQ583" s="75"/>
      <c r="AR583" s="75"/>
      <c r="AS583" s="75"/>
      <c r="BJ583" s="165"/>
      <c r="BK583" s="76"/>
    </row>
    <row r="584" spans="1:63">
      <c r="A584" s="76"/>
      <c r="B584" s="82"/>
      <c r="C584" s="82"/>
      <c r="D584" s="76"/>
      <c r="E584" s="165"/>
      <c r="F584" s="76"/>
      <c r="AN584" s="75"/>
      <c r="AO584" s="75"/>
      <c r="AP584" s="75"/>
      <c r="AQ584" s="75"/>
      <c r="AR584" s="75"/>
      <c r="AS584" s="75"/>
      <c r="BJ584" s="165"/>
      <c r="BK584" s="76"/>
    </row>
    <row r="585" spans="1:63">
      <c r="A585" s="76"/>
      <c r="B585" s="82"/>
      <c r="C585" s="82"/>
      <c r="D585" s="76"/>
      <c r="E585" s="165"/>
      <c r="F585" s="76"/>
      <c r="AN585" s="75"/>
      <c r="AO585" s="75"/>
      <c r="AP585" s="75"/>
      <c r="AQ585" s="75"/>
      <c r="AR585" s="75"/>
      <c r="AS585" s="75"/>
      <c r="BJ585" s="165"/>
      <c r="BK585" s="76"/>
    </row>
    <row r="586" spans="1:63">
      <c r="A586" s="76"/>
      <c r="B586" s="82"/>
      <c r="C586" s="82"/>
      <c r="D586" s="76"/>
      <c r="E586" s="165"/>
      <c r="F586" s="76"/>
      <c r="AN586" s="75"/>
      <c r="AO586" s="75"/>
      <c r="AP586" s="75"/>
      <c r="AQ586" s="75"/>
      <c r="AR586" s="75"/>
      <c r="AS586" s="75"/>
      <c r="BJ586" s="165"/>
      <c r="BK586" s="76"/>
    </row>
    <row r="587" spans="1:63">
      <c r="A587" s="76"/>
      <c r="B587" s="82"/>
      <c r="C587" s="82"/>
      <c r="D587" s="76"/>
      <c r="E587" s="165"/>
      <c r="F587" s="76"/>
      <c r="AN587" s="75"/>
      <c r="AO587" s="75"/>
      <c r="AP587" s="75"/>
      <c r="AQ587" s="75"/>
      <c r="AR587" s="75"/>
      <c r="AS587" s="75"/>
      <c r="BJ587" s="165"/>
      <c r="BK587" s="76"/>
    </row>
    <row r="588" spans="1:63">
      <c r="A588" s="76"/>
      <c r="B588" s="82"/>
      <c r="C588" s="82"/>
      <c r="D588" s="76"/>
      <c r="E588" s="165"/>
      <c r="F588" s="76"/>
      <c r="AN588" s="75"/>
      <c r="AO588" s="75"/>
      <c r="AP588" s="75"/>
      <c r="AQ588" s="75"/>
      <c r="AR588" s="75"/>
      <c r="AS588" s="75"/>
      <c r="BJ588" s="165"/>
      <c r="BK588" s="76"/>
    </row>
    <row r="589" spans="1:63">
      <c r="A589" s="76"/>
      <c r="B589" s="82"/>
      <c r="C589" s="82"/>
      <c r="D589" s="76"/>
      <c r="E589" s="165"/>
      <c r="F589" s="76"/>
      <c r="AN589" s="75"/>
      <c r="AO589" s="75"/>
      <c r="AP589" s="75"/>
      <c r="AQ589" s="75"/>
      <c r="AR589" s="75"/>
      <c r="AS589" s="75"/>
      <c r="BJ589" s="165"/>
      <c r="BK589" s="76"/>
    </row>
    <row r="590" spans="1:63">
      <c r="A590" s="76"/>
      <c r="B590" s="82"/>
      <c r="C590" s="82"/>
      <c r="D590" s="76"/>
      <c r="E590" s="165"/>
      <c r="F590" s="76"/>
      <c r="AN590" s="75"/>
      <c r="AO590" s="75"/>
      <c r="AP590" s="75"/>
      <c r="AQ590" s="75"/>
      <c r="AR590" s="75"/>
      <c r="AS590" s="75"/>
      <c r="BJ590" s="165"/>
      <c r="BK590" s="76"/>
    </row>
    <row r="591" spans="1:63">
      <c r="A591" s="76"/>
      <c r="B591" s="82"/>
      <c r="C591" s="82"/>
      <c r="D591" s="76"/>
      <c r="E591" s="165"/>
      <c r="F591" s="76"/>
      <c r="AN591" s="75"/>
      <c r="AO591" s="75"/>
      <c r="AP591" s="75"/>
      <c r="AQ591" s="75"/>
      <c r="AR591" s="75"/>
      <c r="AS591" s="75"/>
      <c r="BJ591" s="165"/>
      <c r="BK591" s="76"/>
    </row>
    <row r="592" spans="1:63">
      <c r="A592" s="76"/>
      <c r="B592" s="82"/>
      <c r="C592" s="82"/>
      <c r="D592" s="76"/>
      <c r="E592" s="165"/>
      <c r="F592" s="76"/>
      <c r="AN592" s="75"/>
      <c r="AO592" s="75"/>
      <c r="AP592" s="75"/>
      <c r="AQ592" s="75"/>
      <c r="AR592" s="75"/>
      <c r="AS592" s="75"/>
      <c r="BJ592" s="165"/>
      <c r="BK592" s="76"/>
    </row>
    <row r="593" spans="1:63">
      <c r="A593" s="76"/>
      <c r="B593" s="82"/>
      <c r="C593" s="82"/>
      <c r="D593" s="76"/>
      <c r="E593" s="165"/>
      <c r="F593" s="76"/>
      <c r="AN593" s="75"/>
      <c r="AO593" s="75"/>
      <c r="AP593" s="75"/>
      <c r="AQ593" s="75"/>
      <c r="AR593" s="75"/>
      <c r="AS593" s="75"/>
      <c r="BJ593" s="165"/>
      <c r="BK593" s="76"/>
    </row>
    <row r="594" spans="1:63">
      <c r="A594" s="76"/>
      <c r="B594" s="82"/>
      <c r="C594" s="82"/>
      <c r="D594" s="76"/>
      <c r="E594" s="165"/>
      <c r="F594" s="76"/>
      <c r="AN594" s="75"/>
      <c r="AO594" s="75"/>
      <c r="AP594" s="75"/>
      <c r="AQ594" s="75"/>
      <c r="AR594" s="75"/>
      <c r="AS594" s="75"/>
      <c r="BJ594" s="165"/>
      <c r="BK594" s="76"/>
    </row>
    <row r="595" spans="1:63">
      <c r="A595" s="76"/>
      <c r="B595" s="82"/>
      <c r="C595" s="82"/>
      <c r="D595" s="76"/>
      <c r="E595" s="165"/>
      <c r="F595" s="76"/>
      <c r="BJ595" s="165"/>
      <c r="BK595" s="76"/>
    </row>
    <row r="596" spans="1:63">
      <c r="A596" s="76"/>
      <c r="B596" s="82"/>
      <c r="C596" s="82"/>
      <c r="D596" s="76"/>
      <c r="E596" s="165"/>
      <c r="F596" s="76"/>
      <c r="BJ596" s="165"/>
      <c r="BK596" s="76"/>
    </row>
    <row r="597" spans="1:63">
      <c r="A597" s="76"/>
      <c r="B597" s="82"/>
      <c r="C597" s="82"/>
      <c r="D597" s="76"/>
      <c r="E597" s="165"/>
      <c r="F597" s="76"/>
      <c r="BJ597" s="165"/>
      <c r="BK597" s="76"/>
    </row>
    <row r="598" spans="1:63">
      <c r="A598" s="76"/>
      <c r="B598" s="82"/>
      <c r="C598" s="82"/>
      <c r="D598" s="76"/>
      <c r="E598" s="165"/>
      <c r="F598" s="76"/>
      <c r="BJ598" s="165"/>
      <c r="BK598" s="76"/>
    </row>
    <row r="599" spans="1:63">
      <c r="BJ599" s="165"/>
      <c r="BK599" s="76"/>
    </row>
    <row r="600" spans="1:63">
      <c r="BJ600" s="165"/>
      <c r="BK600" s="76"/>
    </row>
  </sheetData>
  <mergeCells count="109">
    <mergeCell ref="Z5:AD5"/>
    <mergeCell ref="CX5:CY5"/>
    <mergeCell ref="Z6:AD6"/>
    <mergeCell ref="CX6:CY6"/>
    <mergeCell ref="Z7:AD7"/>
    <mergeCell ref="CX7:CY7"/>
    <mergeCell ref="M1:N1"/>
    <mergeCell ref="CX2:CY2"/>
    <mergeCell ref="B3:D3"/>
    <mergeCell ref="Z3:AD3"/>
    <mergeCell ref="CX3:CY3"/>
    <mergeCell ref="Z4:AD4"/>
    <mergeCell ref="CX4:CY4"/>
    <mergeCell ref="Z11:AD11"/>
    <mergeCell ref="CX11:CX13"/>
    <mergeCell ref="CZ11:CZ13"/>
    <mergeCell ref="DA11:DA13"/>
    <mergeCell ref="DB11:DB13"/>
    <mergeCell ref="CX14:CY14"/>
    <mergeCell ref="Z8:AD8"/>
    <mergeCell ref="CX8:CY8"/>
    <mergeCell ref="Z9:AD9"/>
    <mergeCell ref="CX9:CY9"/>
    <mergeCell ref="Z10:AD10"/>
    <mergeCell ref="CX10:CY10"/>
    <mergeCell ref="G22:I22"/>
    <mergeCell ref="G23:I23"/>
    <mergeCell ref="F25:H25"/>
    <mergeCell ref="F26:H26"/>
    <mergeCell ref="F27:H27"/>
    <mergeCell ref="F28:H28"/>
    <mergeCell ref="CX15:CY15"/>
    <mergeCell ref="CX16:CY16"/>
    <mergeCell ref="CX17:CY17"/>
    <mergeCell ref="CX18:CY18"/>
    <mergeCell ref="CX20:CY20"/>
    <mergeCell ref="G21:I21"/>
    <mergeCell ref="G39:I39"/>
    <mergeCell ref="G40:I40"/>
    <mergeCell ref="G41:I41"/>
    <mergeCell ref="F43:H43"/>
    <mergeCell ref="G44:I44"/>
    <mergeCell ref="G45:I45"/>
    <mergeCell ref="F30:H30"/>
    <mergeCell ref="G34:I34"/>
    <mergeCell ref="G35:I35"/>
    <mergeCell ref="G36:I36"/>
    <mergeCell ref="G37:I37"/>
    <mergeCell ref="G38:I38"/>
    <mergeCell ref="G54:I54"/>
    <mergeCell ref="G55:I55"/>
    <mergeCell ref="G56:I56"/>
    <mergeCell ref="G57:I57"/>
    <mergeCell ref="G58:I58"/>
    <mergeCell ref="G59:I59"/>
    <mergeCell ref="G46:I46"/>
    <mergeCell ref="G47:I47"/>
    <mergeCell ref="G48:I48"/>
    <mergeCell ref="G49:I49"/>
    <mergeCell ref="G50:I50"/>
    <mergeCell ref="G51:I51"/>
    <mergeCell ref="V64:V65"/>
    <mergeCell ref="W64:W65"/>
    <mergeCell ref="A65:A66"/>
    <mergeCell ref="B65:C65"/>
    <mergeCell ref="R65:T65"/>
    <mergeCell ref="B66:C66"/>
    <mergeCell ref="G60:I60"/>
    <mergeCell ref="G61:I61"/>
    <mergeCell ref="F62:H63"/>
    <mergeCell ref="I63:U63"/>
    <mergeCell ref="F64:G65"/>
    <mergeCell ref="H64:H65"/>
    <mergeCell ref="I64:L64"/>
    <mergeCell ref="M64:M65"/>
    <mergeCell ref="N64:U64"/>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AH130:AJ130"/>
    <mergeCell ref="AK130:AM130"/>
    <mergeCell ref="AN130:AQ130"/>
    <mergeCell ref="B91:C91"/>
    <mergeCell ref="B92:C92"/>
    <mergeCell ref="B93:C93"/>
    <mergeCell ref="B94:C94"/>
    <mergeCell ref="B95:C95"/>
    <mergeCell ref="B96:C96"/>
  </mergeCells>
  <phoneticPr fontId="24"/>
  <conditionalFormatting sqref="G54:I61">
    <cfRule type="cellIs" dxfId="27" priority="23" operator="equal">
      <formula>""</formula>
    </cfRule>
  </conditionalFormatting>
  <conditionalFormatting sqref="B99:B128">
    <cfRule type="cellIs" dxfId="26" priority="16" operator="equal">
      <formula>""</formula>
    </cfRule>
  </conditionalFormatting>
  <conditionalFormatting sqref="D20:D28 D31:D37 D48:D52 D55:D57 D60:D61">
    <cfRule type="cellIs" dxfId="25" priority="15" operator="equal">
      <formula>""</formula>
    </cfRule>
  </conditionalFormatting>
  <conditionalFormatting sqref="D43:D44 D40 D47">
    <cfRule type="cellIs" dxfId="24" priority="3" operator="equal">
      <formula>""</formula>
    </cfRule>
  </conditionalFormatting>
  <conditionalFormatting sqref="H67:H96">
    <cfRule type="expression" dxfId="23" priority="12">
      <formula>H67=""</formula>
    </cfRule>
    <cfRule type="expression" dxfId="22" priority="13">
      <formula>COUNTIF(予想濃度確認項目,$F67)</formula>
    </cfRule>
  </conditionalFormatting>
  <conditionalFormatting sqref="B67:B68 D67:E96">
    <cfRule type="expression" dxfId="21" priority="11">
      <formula>B67=""</formula>
    </cfRule>
  </conditionalFormatting>
  <conditionalFormatting sqref="F67:F96">
    <cfRule type="expression" dxfId="20" priority="10">
      <formula>F67=""</formula>
    </cfRule>
  </conditionalFormatting>
  <conditionalFormatting sqref="D41">
    <cfRule type="cellIs" dxfId="19" priority="9" operator="equal">
      <formula>""</formula>
    </cfRule>
  </conditionalFormatting>
  <conditionalFormatting sqref="I63:K63">
    <cfRule type="expression" dxfId="18" priority="8">
      <formula>COUNTIF($F$67:$F$96,$CX$11)&gt;=1</formula>
    </cfRule>
  </conditionalFormatting>
  <conditionalFormatting sqref="B36:C38">
    <cfRule type="expression" dxfId="17" priority="7">
      <formula>OR($D$35=$BK$4,$D$35=$BK$5,$D$35=$BK$6)</formula>
    </cfRule>
  </conditionalFormatting>
  <conditionalFormatting sqref="G34:I41">
    <cfRule type="cellIs" dxfId="16" priority="21" operator="equal">
      <formula>""</formula>
    </cfRule>
  </conditionalFormatting>
  <conditionalFormatting sqref="G44:I51">
    <cfRule type="cellIs" dxfId="15" priority="22" operator="equal">
      <formula>""</formula>
    </cfRule>
  </conditionalFormatting>
  <conditionalFormatting sqref="V67:W96">
    <cfRule type="expression" dxfId="14" priority="4">
      <formula>V67=""</formula>
    </cfRule>
  </conditionalFormatting>
  <conditionalFormatting sqref="D47">
    <cfRule type="expression" dxfId="13" priority="17">
      <formula>$D$47&lt;&gt;$BR$2</formula>
    </cfRule>
  </conditionalFormatting>
  <conditionalFormatting sqref="D40">
    <cfRule type="expression" dxfId="12" priority="14">
      <formula>$D$40&lt;&gt;$BL$2</formula>
    </cfRule>
  </conditionalFormatting>
  <conditionalFormatting sqref="I67:L96">
    <cfRule type="expression" dxfId="11" priority="18">
      <formula>$F67=$CI$11</formula>
    </cfRule>
  </conditionalFormatting>
  <conditionalFormatting sqref="M67:M96">
    <cfRule type="expression" dxfId="10" priority="19">
      <formula>OR($F67=$CO$6,$F67=$CO$7,$F67=$CO$8)</formula>
    </cfRule>
  </conditionalFormatting>
  <conditionalFormatting sqref="N67:U96">
    <cfRule type="expression" dxfId="9" priority="20">
      <formula>$F67=$CX$3</formula>
    </cfRule>
  </conditionalFormatting>
  <conditionalFormatting sqref="F33:I41">
    <cfRule type="expression" dxfId="8" priority="6">
      <formula>$D$55&lt;&gt;$BS$3</formula>
    </cfRule>
  </conditionalFormatting>
  <conditionalFormatting sqref="F43:I51">
    <cfRule type="expression" dxfId="7" priority="5">
      <formula>$D$56&lt;&gt;$BJ$4</formula>
    </cfRule>
  </conditionalFormatting>
  <conditionalFormatting sqref="F53:I61">
    <cfRule type="expression" dxfId="6" priority="2">
      <formula>$D$61&lt;&gt;$BO$5</formula>
    </cfRule>
  </conditionalFormatting>
  <conditionalFormatting sqref="B69:B96">
    <cfRule type="expression" dxfId="5" priority="1">
      <formula>B69=""</formula>
    </cfRule>
  </conditionalFormatting>
  <dataValidations count="55">
    <dataValidation imeMode="on" allowBlank="1" showInputMessage="1" showErrorMessage="1" sqref="U68:U96"/>
    <dataValidation type="list" allowBlank="1" showInputMessage="1" sqref="H67:H96">
      <formula1>OFFSET($CI$3,MATCH($F67,$CI$3:$CI$18,0)-1,1,1,4)</formula1>
    </dataValidation>
    <dataValidation type="list" imeMode="on" allowBlank="1" showInputMessage="1" showErrorMessage="1" sqref="I67:I96">
      <formula1>OFFSET($CO$2,MATCH($F67,$CO$2,0)-1,1,1,3)</formula1>
    </dataValidation>
    <dataValidation type="list" imeMode="on" allowBlank="1" showInputMessage="1" showErrorMessage="1" sqref="J67:J96">
      <formula1>OFFSET($CO$11,MATCH($F67,$CO$11,0)-1,1,1,3)</formula1>
    </dataValidation>
    <dataValidation type="list" imeMode="on" allowBlank="1" showInputMessage="1" showErrorMessage="1" sqref="L67:L96">
      <formula1>OFFSET($CO$13,MATCH($F67,$CO$13,0)-1,1,1,4)</formula1>
    </dataValidation>
    <dataValidation type="list" imeMode="on" allowBlank="1" showInputMessage="1" showErrorMessage="1" sqref="K67:K96">
      <formula1>OFFSET($CO$12,MATCH($F67,$CO$12,0)-1,1,1,3)</formula1>
    </dataValidation>
    <dataValidation imeMode="halfAlpha" allowBlank="1" showInputMessage="1" showErrorMessage="1" sqref="M67:M96"/>
    <dataValidation type="list" allowBlank="1" showInputMessage="1" showErrorMessage="1" error="＊＊＊セル右側の▼をクリックしてプルダウンより選択ください＊＊＊" promptTitle="プルダウンより選択ください。" prompt="着払いでの返却となります。" sqref="D61">
      <formula1>$BO$2:$BO$5</formula1>
    </dataValidation>
    <dataValidation imeMode="on" allowBlank="1" showInputMessage="1" showErrorMessage="1" prompt="〒は不要です。_x000a_英数字・カタカナは証明書/報告書で半角になります。_x000a_改行は証明書等に反映されません。" sqref="D67:D96"/>
    <dataValidation imeMode="off" allowBlank="1" showInputMessage="1" showErrorMessage="1" promptTitle="英数字・カタカナは証明書/報告書で半角になります。" prompt="特殊文字のご使用はお控えください。_x000a_改行は証明書等に反映されません。" sqref="B67:B96 C69:C96"/>
    <dataValidation type="list" imeMode="off" allowBlank="1" showInputMessage="1" promptTitle="単位をプルダウンより選択ください。" prompt="_x000a_単位の該当がない際は、_x000a_　直接入力ください。" sqref="P67:P96">
      <formula1>$CD$2:$CD$6</formula1>
    </dataValidation>
    <dataValidation type="list" allowBlank="1" showInputMessage="1" sqref="F67:F96">
      <formula1>$CI$3:$CI$18</formula1>
    </dataValidation>
    <dataValidation type="list" errorStyle="warning" allowBlank="1" showInputMessage="1" showErrorMessage="1" error="＊＊＊セル右側の▼をクリックしてプルダウンより選択ください＊＊＊" promptTitle="プルダウンより選択ください。" prompt="サンプルのお持ち込み方法について、選択ください。_x000a_③~⑤の際は、問合せ担当にご相談ください。" sqref="D35">
      <formula1>$BK$2:$BK$6</formula1>
    </dataValidation>
    <dataValidation type="list" errorStyle="warning" allowBlank="1" showInputMessage="1" error="＊＊＊セル右側の▼をクリックしてプルダウンより選択ください＊＊＊" promptTitle="プルダウンより選択ください。" prompt="通常はPDFでお送りします。" sqref="D41">
      <formula1>$CB$2:$CB$3</formula1>
    </dataValidation>
    <dataValidation type="list" allowBlank="1" showInputMessage="1" promptTitle="プルダウンより選択ください。" prompt="_x000a_該当がない際は、_x000a_　直接ご入力ください。" sqref="R67:R96">
      <formula1>$CE$2:$CE$6</formula1>
    </dataValidation>
    <dataValidation imeMode="disabled" operator="greaterThanOrEqual" allowBlank="1" showInputMessage="1" showErrorMessage="1" promptTitle="数字のみ入力ください" prompt="　例：100" sqref="O67:O96"/>
    <dataValidation imeMode="off" allowBlank="1" showInputMessage="1" showErrorMessage="1" promptTitle="英数字・カタカナは証明書/報告書で半角になります。" prompt="  " sqref="Q67:Q96"/>
    <dataValidation type="list" operator="lessThanOrEqual" allowBlank="1" showInputMessage="1" showErrorMessage="1" error="＊＊＊セル右側の▼をクリックしてプルダウンより選択ください＊＊＊" promptTitle="プルダウンより選択ください。" prompt="成果品の証明書/報告書をお送りする住所です。_x000a_お客様情報と異なる場所への送付の際は、別途を選択の上、右側に表示された箇所に入力をお願いします。" sqref="D55">
      <formula1>$BS$2:$BS$3</formula1>
    </dataValidation>
    <dataValidation type="list" imeMode="on" allowBlank="1" showInputMessage="1" showErrorMessage="1" error="＊＊＊セル右側の▼をクリックしてプルダウンより選択ください＊＊＊" promptTitle="プルダウンより選択ください。" prompt="請求先・送付先をお送りする住所です。_x000a_お客様情報/報告書送付先と異なる場所への送付の際は、別途を選択の上、右側に表示された箇所に入力をお願いします。" sqref="D56">
      <formula1>$BJ$2:$BJ$4</formula1>
    </dataValidation>
    <dataValidation type="list" allowBlank="1" showInputMessage="1" showErrorMessage="1" error="＊＊＊セル右側の▼をクリックしてプルダウンより選択ください＊＊＊" promptTitle="プルダウンより選択ください。" prompt="検出下限値の設定の参考とします。_x000a_ご不明の際は、問合せ担当にご相談ください。" sqref="D31">
      <formula1>$CG$2:$CG$3</formula1>
    </dataValidation>
    <dataValidation type="list" errorStyle="information" allowBlank="1" showInputMessage="1" promptTitle="プルダウンより選択ください。" prompt="_x000a_該当がない際は、_x000a_　直接ご入力ください。" sqref="N67:N96">
      <formula1>$CC$2:$CC$11</formula1>
    </dataValidation>
    <dataValidation type="list" allowBlank="1" showInputMessage="1" showErrorMessage="1" error="＊＊＊セル右側の▼をクリックしてプルダウンより選択ください＊＊＊" promptTitle="プルダウンより選択ください。" prompt="有の場合は別途料金が発生します。ご注意ください。_x000a_精度管理データのご提示内容につきましては、問合せ担当にご相談ください。" sqref="D50">
      <formula1>$BP$2:$BP$3</formula1>
    </dataValidation>
    <dataValidation type="list" allowBlank="1" showInputMessage="1" showErrorMessage="1" error="＊＊＊セル右側の▼をクリックしてプルダウンより選択ください＊＊＊" promptTitle="プルダウンより選択ください。" prompt="有の場合は別途料金が発生します。_x000a_ご注意ください。" sqref="D51">
      <formula1>$BP$2:$BP$3</formula1>
    </dataValidation>
    <dataValidation type="list" allowBlank="1" showInputMessage="1" showErrorMessage="1" error="＊＊＊セル右側の▼をクリックしてプルダウンより選択ください＊＊＊" promptTitle="プルダウンより選択ください。" prompt="ご選択にかかわらず、サンプル廃棄が困難な際は、ご返却させていただく場合があります。_x000a_着払いでのご返送となります。_x000a_" sqref="D60">
      <formula1>$BT$2:$BT$3</formula1>
    </dataValidation>
    <dataValidation type="list" errorStyle="information" allowBlank="1" showInputMessage="1" showErrorMessage="1" errorTitle="6部以上は別途料金が発生します" error="営業担当にご相談ください" promptTitle="プルダウンより選択ください。" prompt="5部までは分析料金に含まれます。_x000a_6部以上は問合せ担当にご相談ください。" sqref="D49">
      <formula1>$BN$2:$BN$6</formula1>
    </dataValidation>
    <dataValidation type="list" errorStyle="warning" allowBlank="1" showInputMessage="1" showErrorMessage="1" error="＊＊＊セル右側の▼をクリックしてプルダウンより選択ください＊＊＊" promptTitle="プルダウンより選択ください。" prompt="業務完了時/月末まとめて発送または都度発送。" sqref="D48">
      <formula1>$BM$2:$BM$4</formula1>
    </dataValidation>
    <dataValidation type="list" allowBlank="1" showInputMessage="1" showErrorMessage="1" error="＊＊＊セル右側の▼をクリックしてプルダウンより選択ください＊＊＊" promptTitle="プルダウンより選択ください。" prompt="有の場合は別途料金が発生します。_x000a_ご注意ください。_x000a_撮影内容等こちらからご連絡させていただきます。" sqref="D52">
      <formula1>$BP$2:$BP$3</formula1>
    </dataValidation>
    <dataValidation type="list" allowBlank="1" showInputMessage="1" showErrorMessage="1" error="＊＊＊特急の対応可否については、問合せ担当よりご連絡させていただきます＊＊＊" promptTitle="プルダウンより選択ください。" prompt="特急対応は、事前に問合せ担当にご相談下さい。_x000a_別途料金が発生する場合があります。" sqref="D40">
      <formula1>$BL$2:$BL$3</formula1>
    </dataValidation>
    <dataValidation type="list" imeMode="off" allowBlank="1" showInputMessage="1" promptTitle="プルダウンより選択ください。" prompt="発行日について「ご指定日あり」の際は、直接ご入力ください。ただし、速報予定日から大きく経過した日付についてはご相談させていただく場合がございます。" sqref="D47">
      <formula1>$BR$2:$BR$3</formula1>
    </dataValidation>
    <dataValidation type="list" allowBlank="1" showInputMessage="1" showErrorMessage="1" prompt="長めにクリックしてください" sqref="Z5:AD5">
      <formula1>$BU$3:$BU$10</formula1>
    </dataValidation>
    <dataValidation type="textLength" errorStyle="information" imeMode="off" operator="lessThanOrEqual" allowBlank="1" showInputMessage="1" showErrorMessage="1" promptTitle="電話番号" prompt="請求書送付先のお電話番号を記載ください_x000a_" sqref="G61 G41 G51">
      <formula1>16</formula1>
    </dataValidation>
    <dataValidation type="custom" imeMode="halfAlpha" allowBlank="1" showInputMessage="1" showErrorMessage="1" prompt="未記入でも構いません" sqref="D43:D44">
      <formula1>LENB(D43)=LEN(D43)</formula1>
    </dataValidation>
    <dataValidation type="custom" imeMode="halfAlpha" allowBlank="1" showInputMessage="1" showErrorMessage="1" prompt="ご連絡先をご記入ください" sqref="D28">
      <formula1>LENB(D28)=LEN(D28)</formula1>
    </dataValidation>
    <dataValidation allowBlank="1" showInputMessage="1" sqref="B99:B128"/>
    <dataValidation imeMode="off" allowBlank="1" showInputMessage="1" showErrorMessage="1" prompt="mm/dd       _x000a_でご記入ください_x000a_" sqref="E67:E96 D36:D37"/>
    <dataValidation type="whole" imeMode="off" operator="greaterThanOrEqual" allowBlank="1" showInputMessage="1" showErrorMessage="1" promptTitle="数字のみ入力ください。" prompt="_x000a_　「月」は不要です。_x000a_　" sqref="T67:T96">
      <formula1>0</formula1>
    </dataValidation>
    <dataValidation type="whole" imeMode="off" operator="greaterThanOrEqual" allowBlank="1" showInputMessage="1" showErrorMessage="1" promptTitle="数字のみ入力ください。" prompt="_x000a_　「年」は不要です。" sqref="S67:S96">
      <formula1>0</formula1>
    </dataValidation>
    <dataValidation errorStyle="information" imeMode="on" allowBlank="1" showInputMessage="1" showErrorMessage="1" prompt="(株)は使用せず株式会社とご記入ください。" sqref="V50 G34 G44:H44 G54"/>
    <dataValidation type="textLength" errorStyle="information" imeMode="on" operator="lessThanOrEqual" allowBlank="1" showInputMessage="1" showErrorMessage="1" sqref="V52 D22 G36 G46 G56">
      <formula1>25</formula1>
    </dataValidation>
    <dataValidation type="textLength" imeMode="on" operator="lessThanOrEqual" allowBlank="1" showInputMessage="1" showErrorMessage="1" promptTitle="町域/番地" prompt="●●１－１－１　(全角)" sqref="D25">
      <formula1>16</formula1>
    </dataValidation>
    <dataValidation type="textLength" errorStyle="information" imeMode="on" operator="lessThanOrEqual" allowBlank="1" showInputMessage="1" showErrorMessage="1" sqref="V51 D21 G35 G45 G55">
      <formula1>16</formula1>
    </dataValidation>
    <dataValidation imeMode="off" allowBlank="1" showInputMessage="1" showErrorMessage="1" promptTitle="お客様管理番号" prompt="  任意_x000a__x000a__x000a_" sqref="D57"/>
    <dataValidation type="textLength" imeMode="off" operator="lessThanOrEqual" allowBlank="1" showInputMessage="1" showErrorMessage="1" promptTitle="[-]　ハイフン入力不要です" prompt="報告書送付先をご記入ください" sqref="V53 G37 G47 G57">
      <formula1>7</formula1>
    </dataValidation>
    <dataValidation allowBlank="1" showInputMessage="1" showErrorMessage="1" prompt="直接入力ください" sqref="Z4:AD4"/>
    <dataValidation imeMode="off" allowBlank="1" showInputMessage="1" showErrorMessage="1" sqref="D42 G22:G23 L24"/>
    <dataValidation imeMode="off" allowBlank="1" showInputMessage="1" showErrorMessage="1" prompt="ご連絡先をご記入ください" sqref="D27"/>
    <dataValidation type="textLength" errorStyle="information" imeMode="on" operator="lessThanOrEqual" allowBlank="1" showInputMessage="1" showErrorMessage="1" promptTitle="町域/番地" prompt="●●１－１－１　(全角)" sqref="V55 G39 G49 G59">
      <formula1>16</formula1>
    </dataValidation>
    <dataValidation type="textLength" errorStyle="information" imeMode="on" operator="lessThanOrEqual" allowBlank="1" showInputMessage="1" showErrorMessage="1" promptTitle="県/市町村名" prompt="東京都●●区/●●市●●区/●●県●●市" sqref="V54 D24 G38 G48 G58">
      <formula1>16</formula1>
    </dataValidation>
    <dataValidation type="textLength" imeMode="off" operator="lessThanOrEqual" allowBlank="1" showInputMessage="1" showErrorMessage="1" promptTitle="[-]　ハイフン入力不要です" prompt="ご連絡先をご記入ください" sqref="D23">
      <formula1>7</formula1>
    </dataValidation>
    <dataValidation type="textLength" errorStyle="warning" imeMode="on" operator="lessThanOrEqual" allowBlank="1" showInputMessage="1" showErrorMessage="1" errorTitle="文字数制限" error="256文字を超えています。" promptTitle="ご入力ください。" prompt="成果品に記載する宛先名です。_x000a_(株)は使用せず株式会社とご記入ください。_x000a_殿、様など末尾敬称は不要です。" sqref="D33">
      <formula1>256</formula1>
    </dataValidation>
    <dataValidation type="textLength" errorStyle="warning" imeMode="on" operator="lessThanOrEqual" allowBlank="1" showInputMessage="1" showErrorMessage="1" errorTitle="文字数制限" error="128文字を超えています。" prompt="　未記入でも構いません。" sqref="D32">
      <formula1>128</formula1>
    </dataValidation>
    <dataValidation type="textLength" errorStyle="warning" imeMode="on" operator="lessThanOrEqual" allowBlank="1" showInputMessage="1" showErrorMessage="1" errorTitle="文字数制限" error="25文字を超えています。" promptTitle="未記入でも構いません。" prompt="証明書/報告書備考欄に記載します。_x000a_会社名をご記載ください。_x000a_　例：株式会社●●_x000a_" sqref="D34">
      <formula1>25</formula1>
    </dataValidation>
    <dataValidation imeMode="on" allowBlank="1" showInputMessage="1" showErrorMessage="1" promptTitle="ご連絡先をご記入ください" prompt="(株)は使用せず株式会社とご記入ください。" sqref="D20"/>
    <dataValidation type="textLength" errorStyle="information" imeMode="on" operator="lessThanOrEqual" allowBlank="1" showInputMessage="1" showErrorMessage="1" promptTitle="建物名" prompt="　任意" sqref="D26 G60 G50 V56 G40 I42:K42">
      <formula1>16</formula1>
    </dataValidation>
    <dataValidation type="list" imeMode="on" allowBlank="1" showInputMessage="1" sqref="U67">
      <formula1>$CF$2:$CF$24</formula1>
    </dataValidation>
  </dataValidations>
  <hyperlinks>
    <hyperlink ref="F66" location="分析項目一覧表!A1" display="分析項目一覧表!A1"/>
    <hyperlink ref="E40" location="分析項目一覧表!G2" display="通常納期　速報納期一覧"/>
    <hyperlink ref="I63:U63" location="分析項目一覧表!A1" display="[クリックください](※１)(※２)(※３)(※４)について（ご不明な点はお問い合わせ先までご連絡ください）"/>
    <hyperlink ref="I25" location="印刷用!A1" display="注文書(控)へ"/>
  </hyperlinks>
  <pageMargins left="0.70866141732283472" right="0.70866141732283472" top="0.74803149606299213" bottom="0.74803149606299213" header="0.31496062992125984" footer="0.31496062992125984"/>
  <pageSetup paperSize="9" scale="30" fitToHeight="0" orientation="landscape" r:id="rId1"/>
  <rowBreaks count="1" manualBreakCount="1">
    <brk id="6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locked="0" defaultSize="0" autoFill="0" autoLine="0" autoPict="0">
                <anchor moveWithCells="1">
                  <from>
                    <xdr:col>3</xdr:col>
                    <xdr:colOff>152400</xdr:colOff>
                    <xdr:row>16</xdr:row>
                    <xdr:rowOff>38100</xdr:rowOff>
                  </from>
                  <to>
                    <xdr:col>3</xdr:col>
                    <xdr:colOff>1666875</xdr:colOff>
                    <xdr:row>16</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zoomScaleNormal="100" zoomScaleSheetLayoutView="100" workbookViewId="0">
      <selection activeCell="B4" sqref="B4:C4"/>
    </sheetView>
  </sheetViews>
  <sheetFormatPr defaultColWidth="8.75" defaultRowHeight="15.75"/>
  <cols>
    <col min="1" max="1" width="2.375" style="477" customWidth="1"/>
    <col min="2" max="2" width="15.125" style="477" customWidth="1"/>
    <col min="3" max="3" width="31.375" style="477" customWidth="1"/>
    <col min="4" max="5" width="15.375" style="477" customWidth="1"/>
    <col min="6" max="6" width="10.625" style="478" customWidth="1"/>
    <col min="7" max="8" width="11.625" style="478" customWidth="1"/>
    <col min="9" max="9" width="13.5" style="478" customWidth="1"/>
    <col min="10" max="10" width="5.5" style="480" customWidth="1"/>
    <col min="11" max="11" width="5.5" style="477" customWidth="1"/>
    <col min="12" max="16384" width="8.75" style="477"/>
  </cols>
  <sheetData>
    <row r="1" spans="1:10" ht="20.25" customHeight="1">
      <c r="A1" s="476" t="s">
        <v>533</v>
      </c>
      <c r="G1" s="479" t="s">
        <v>486</v>
      </c>
      <c r="H1" s="479"/>
      <c r="I1" s="479"/>
    </row>
    <row r="2" spans="1:10" ht="13.5" customHeight="1">
      <c r="B2" s="481"/>
      <c r="C2" s="482"/>
      <c r="D2" s="822" t="s">
        <v>405</v>
      </c>
      <c r="E2" s="823"/>
      <c r="F2" s="830" t="s">
        <v>509</v>
      </c>
      <c r="G2" s="832" t="s">
        <v>650</v>
      </c>
      <c r="H2" s="833"/>
      <c r="I2" s="834"/>
      <c r="J2" s="477"/>
    </row>
    <row r="3" spans="1:10" ht="60.95" customHeight="1">
      <c r="B3" s="818" t="s">
        <v>395</v>
      </c>
      <c r="C3" s="819"/>
      <c r="D3" s="225" t="s">
        <v>399</v>
      </c>
      <c r="E3" s="225" t="s">
        <v>482</v>
      </c>
      <c r="F3" s="831"/>
      <c r="G3" s="835"/>
      <c r="H3" s="836"/>
      <c r="I3" s="837"/>
      <c r="J3" s="477"/>
    </row>
    <row r="4" spans="1:10" ht="18.95" customHeight="1">
      <c r="B4" s="820" t="s">
        <v>681</v>
      </c>
      <c r="C4" s="821"/>
      <c r="D4" s="483" t="s">
        <v>372</v>
      </c>
      <c r="E4" s="536" t="s">
        <v>372</v>
      </c>
      <c r="F4" s="484">
        <v>5</v>
      </c>
      <c r="G4" s="485" t="s">
        <v>513</v>
      </c>
      <c r="H4" s="486" t="s">
        <v>514</v>
      </c>
      <c r="I4" s="487" t="s">
        <v>538</v>
      </c>
      <c r="J4" s="477"/>
    </row>
    <row r="5" spans="1:10" ht="18.95" customHeight="1">
      <c r="B5" s="813" t="s">
        <v>698</v>
      </c>
      <c r="C5" s="814"/>
      <c r="D5" s="483" t="s">
        <v>372</v>
      </c>
      <c r="E5" s="537" t="s">
        <v>373</v>
      </c>
      <c r="F5" s="489">
        <v>8</v>
      </c>
      <c r="G5" s="490" t="s">
        <v>515</v>
      </c>
      <c r="H5" s="491" t="s">
        <v>530</v>
      </c>
      <c r="I5" s="492" t="s">
        <v>539</v>
      </c>
      <c r="J5" s="477"/>
    </row>
    <row r="6" spans="1:10" ht="18.95" customHeight="1">
      <c r="B6" s="813" t="s">
        <v>683</v>
      </c>
      <c r="C6" s="814"/>
      <c r="D6" s="847" t="s">
        <v>446</v>
      </c>
      <c r="E6" s="848"/>
      <c r="F6" s="848"/>
      <c r="G6" s="848"/>
      <c r="H6" s="848"/>
      <c r="I6" s="849"/>
      <c r="J6" s="477"/>
    </row>
    <row r="7" spans="1:10" ht="18.95" customHeight="1">
      <c r="B7" s="813" t="s">
        <v>684</v>
      </c>
      <c r="C7" s="814"/>
      <c r="D7" s="483" t="s">
        <v>372</v>
      </c>
      <c r="E7" s="537" t="s">
        <v>370</v>
      </c>
      <c r="F7" s="489">
        <v>8</v>
      </c>
      <c r="G7" s="490" t="s">
        <v>516</v>
      </c>
      <c r="H7" s="491" t="s">
        <v>517</v>
      </c>
      <c r="I7" s="492" t="s">
        <v>539</v>
      </c>
      <c r="J7" s="477"/>
    </row>
    <row r="8" spans="1:10" ht="18.95" customHeight="1">
      <c r="B8" s="811" t="s">
        <v>685</v>
      </c>
      <c r="C8" s="812"/>
      <c r="D8" s="493" t="s">
        <v>368</v>
      </c>
      <c r="E8" s="537" t="s">
        <v>398</v>
      </c>
      <c r="F8" s="489">
        <v>8</v>
      </c>
      <c r="G8" s="838" t="s">
        <v>518</v>
      </c>
      <c r="H8" s="839"/>
      <c r="I8" s="487" t="s">
        <v>538</v>
      </c>
      <c r="J8" s="477"/>
    </row>
    <row r="9" spans="1:10" ht="18.95" customHeight="1">
      <c r="B9" s="813" t="s">
        <v>699</v>
      </c>
      <c r="C9" s="814"/>
      <c r="D9" s="493" t="s">
        <v>368</v>
      </c>
      <c r="E9" s="537" t="s">
        <v>398</v>
      </c>
      <c r="F9" s="489">
        <v>8</v>
      </c>
      <c r="G9" s="838" t="s">
        <v>518</v>
      </c>
      <c r="H9" s="839"/>
      <c r="I9" s="487" t="s">
        <v>538</v>
      </c>
      <c r="J9" s="477"/>
    </row>
    <row r="10" spans="1:10" ht="18.95" customHeight="1">
      <c r="B10" s="813" t="s">
        <v>687</v>
      </c>
      <c r="C10" s="814"/>
      <c r="D10" s="493" t="s">
        <v>368</v>
      </c>
      <c r="E10" s="537" t="s">
        <v>370</v>
      </c>
      <c r="F10" s="489">
        <v>8</v>
      </c>
      <c r="G10" s="490" t="s">
        <v>519</v>
      </c>
      <c r="H10" s="491" t="s">
        <v>520</v>
      </c>
      <c r="I10" s="492" t="s">
        <v>539</v>
      </c>
      <c r="J10" s="477"/>
    </row>
    <row r="11" spans="1:10" ht="18.95" customHeight="1">
      <c r="B11" s="813" t="s">
        <v>688</v>
      </c>
      <c r="C11" s="814"/>
      <c r="D11" s="493" t="s">
        <v>368</v>
      </c>
      <c r="E11" s="537" t="s">
        <v>370</v>
      </c>
      <c r="F11" s="489">
        <v>8</v>
      </c>
      <c r="G11" s="490" t="s">
        <v>519</v>
      </c>
      <c r="H11" s="491" t="s">
        <v>521</v>
      </c>
      <c r="I11" s="492" t="s">
        <v>539</v>
      </c>
      <c r="J11" s="477"/>
    </row>
    <row r="12" spans="1:10" s="476" customFormat="1" ht="17.25" customHeight="1">
      <c r="B12" s="815" t="s">
        <v>700</v>
      </c>
      <c r="C12" s="494" t="s">
        <v>570</v>
      </c>
      <c r="D12" s="824" t="s">
        <v>375</v>
      </c>
      <c r="E12" s="827" t="s">
        <v>370</v>
      </c>
      <c r="F12" s="495">
        <v>10</v>
      </c>
      <c r="G12" s="496" t="s">
        <v>516</v>
      </c>
      <c r="H12" s="497" t="s">
        <v>522</v>
      </c>
      <c r="I12" s="844" t="s">
        <v>539</v>
      </c>
    </row>
    <row r="13" spans="1:10" s="476" customFormat="1" ht="17.25" customHeight="1">
      <c r="B13" s="816"/>
      <c r="C13" s="494" t="s">
        <v>571</v>
      </c>
      <c r="D13" s="825"/>
      <c r="E13" s="828"/>
      <c r="F13" s="495">
        <v>14</v>
      </c>
      <c r="G13" s="840" t="s">
        <v>540</v>
      </c>
      <c r="H13" s="841"/>
      <c r="I13" s="845"/>
    </row>
    <row r="14" spans="1:10" s="476" customFormat="1" ht="17.25" customHeight="1">
      <c r="B14" s="817"/>
      <c r="C14" s="498" t="s">
        <v>508</v>
      </c>
      <c r="D14" s="826"/>
      <c r="E14" s="829"/>
      <c r="F14" s="495">
        <v>14</v>
      </c>
      <c r="G14" s="842"/>
      <c r="H14" s="843"/>
      <c r="I14" s="846"/>
    </row>
    <row r="15" spans="1:10" ht="18.95" customHeight="1">
      <c r="B15" s="813" t="s">
        <v>691</v>
      </c>
      <c r="C15" s="814"/>
      <c r="D15" s="483" t="s">
        <v>372</v>
      </c>
      <c r="E15" s="537" t="s">
        <v>370</v>
      </c>
      <c r="F15" s="484">
        <v>10</v>
      </c>
      <c r="G15" s="485" t="s">
        <v>523</v>
      </c>
      <c r="H15" s="486" t="s">
        <v>524</v>
      </c>
      <c r="I15" s="499" t="s">
        <v>539</v>
      </c>
      <c r="J15" s="477"/>
    </row>
    <row r="16" spans="1:10" ht="18.95" customHeight="1">
      <c r="B16" s="813" t="s">
        <v>692</v>
      </c>
      <c r="C16" s="814"/>
      <c r="D16" s="483" t="s">
        <v>372</v>
      </c>
      <c r="E16" s="537" t="s">
        <v>370</v>
      </c>
      <c r="F16" s="489">
        <v>11</v>
      </c>
      <c r="G16" s="490" t="s">
        <v>515</v>
      </c>
      <c r="H16" s="491" t="s">
        <v>525</v>
      </c>
      <c r="I16" s="499" t="s">
        <v>539</v>
      </c>
      <c r="J16" s="477"/>
    </row>
    <row r="17" spans="1:14" ht="18.95" customHeight="1">
      <c r="B17" s="813" t="s">
        <v>701</v>
      </c>
      <c r="C17" s="814"/>
      <c r="D17" s="483" t="s">
        <v>572</v>
      </c>
      <c r="E17" s="538" t="s">
        <v>368</v>
      </c>
      <c r="F17" s="489">
        <v>11</v>
      </c>
      <c r="G17" s="852" t="s">
        <v>526</v>
      </c>
      <c r="H17" s="853"/>
      <c r="I17" s="500" t="s">
        <v>538</v>
      </c>
      <c r="J17" s="477"/>
    </row>
    <row r="18" spans="1:14" ht="18.95" customHeight="1">
      <c r="B18" s="813" t="s">
        <v>702</v>
      </c>
      <c r="C18" s="814"/>
      <c r="D18" s="488" t="s">
        <v>573</v>
      </c>
      <c r="E18" s="538" t="s">
        <v>368</v>
      </c>
      <c r="F18" s="489">
        <v>11</v>
      </c>
      <c r="G18" s="852" t="s">
        <v>527</v>
      </c>
      <c r="H18" s="853"/>
      <c r="I18" s="500" t="s">
        <v>538</v>
      </c>
      <c r="J18" s="477"/>
    </row>
    <row r="19" spans="1:14" ht="18.95" customHeight="1">
      <c r="B19" s="813" t="s">
        <v>703</v>
      </c>
      <c r="C19" s="814"/>
      <c r="D19" s="488" t="s">
        <v>371</v>
      </c>
      <c r="E19" s="538" t="s">
        <v>368</v>
      </c>
      <c r="F19" s="489">
        <v>11</v>
      </c>
      <c r="G19" s="852" t="s">
        <v>528</v>
      </c>
      <c r="H19" s="853"/>
      <c r="I19" s="499" t="s">
        <v>539</v>
      </c>
      <c r="J19" s="477"/>
    </row>
    <row r="20" spans="1:14" ht="18.95" customHeight="1">
      <c r="B20" s="813" t="s">
        <v>704</v>
      </c>
      <c r="C20" s="814"/>
      <c r="D20" s="857" t="s">
        <v>531</v>
      </c>
      <c r="E20" s="858"/>
      <c r="F20" s="489">
        <v>10</v>
      </c>
      <c r="G20" s="852" t="s">
        <v>529</v>
      </c>
      <c r="H20" s="853"/>
      <c r="I20" s="499" t="s">
        <v>539</v>
      </c>
      <c r="J20" s="477"/>
    </row>
    <row r="21" spans="1:14" ht="33.950000000000003" customHeight="1">
      <c r="B21" s="505" t="s">
        <v>705</v>
      </c>
    </row>
    <row r="22" spans="1:14" ht="30.75" customHeight="1">
      <c r="B22" s="507" t="s">
        <v>645</v>
      </c>
      <c r="C22" s="507" t="s">
        <v>648</v>
      </c>
      <c r="D22" s="854" t="s">
        <v>646</v>
      </c>
      <c r="E22" s="855"/>
      <c r="F22" s="508" t="s">
        <v>656</v>
      </c>
      <c r="G22" s="539" t="s">
        <v>657</v>
      </c>
      <c r="H22" s="856" t="s">
        <v>649</v>
      </c>
      <c r="I22" s="856"/>
      <c r="J22" s="856"/>
      <c r="K22" s="856"/>
      <c r="L22" s="856"/>
    </row>
    <row r="23" spans="1:14" ht="24" customHeight="1">
      <c r="B23" s="802" t="s">
        <v>636</v>
      </c>
      <c r="C23" s="533" t="s">
        <v>617</v>
      </c>
      <c r="D23" s="808" t="s">
        <v>531</v>
      </c>
      <c r="E23" s="808"/>
      <c r="F23" s="509">
        <v>10</v>
      </c>
      <c r="G23" s="511" t="s">
        <v>658</v>
      </c>
      <c r="H23" s="798" t="s">
        <v>661</v>
      </c>
      <c r="I23" s="799"/>
      <c r="J23" s="799"/>
      <c r="K23" s="799"/>
      <c r="L23" s="799"/>
      <c r="M23" s="506"/>
      <c r="N23" s="506"/>
    </row>
    <row r="24" spans="1:14" ht="18" customHeight="1">
      <c r="B24" s="803"/>
      <c r="C24" s="533" t="s">
        <v>641</v>
      </c>
      <c r="D24" s="808" t="s">
        <v>642</v>
      </c>
      <c r="E24" s="808"/>
      <c r="F24" s="509">
        <v>10</v>
      </c>
      <c r="G24" s="511" t="s">
        <v>658</v>
      </c>
      <c r="H24" s="799" t="s">
        <v>653</v>
      </c>
      <c r="I24" s="799"/>
      <c r="J24" s="799"/>
      <c r="K24" s="799"/>
      <c r="L24" s="799"/>
      <c r="M24" s="506"/>
      <c r="N24" s="506"/>
    </row>
    <row r="25" spans="1:14" ht="27" customHeight="1">
      <c r="B25" s="802" t="s">
        <v>637</v>
      </c>
      <c r="C25" s="534" t="s">
        <v>620</v>
      </c>
      <c r="D25" s="809" t="s">
        <v>666</v>
      </c>
      <c r="E25" s="810"/>
      <c r="F25" s="510">
        <v>14</v>
      </c>
      <c r="G25" s="510" t="s">
        <v>659</v>
      </c>
      <c r="H25" s="798" t="s">
        <v>654</v>
      </c>
      <c r="I25" s="799"/>
      <c r="J25" s="799"/>
      <c r="K25" s="799"/>
      <c r="L25" s="799"/>
    </row>
    <row r="26" spans="1:14" ht="18.95" customHeight="1">
      <c r="B26" s="803"/>
      <c r="C26" s="534" t="s">
        <v>633</v>
      </c>
      <c r="D26" s="806" t="s">
        <v>665</v>
      </c>
      <c r="E26" s="806"/>
      <c r="F26" s="510">
        <v>10</v>
      </c>
      <c r="G26" s="510" t="s">
        <v>658</v>
      </c>
      <c r="H26" s="799" t="s">
        <v>639</v>
      </c>
      <c r="I26" s="799"/>
      <c r="J26" s="799"/>
      <c r="K26" s="799"/>
      <c r="L26" s="799"/>
    </row>
    <row r="27" spans="1:14" ht="18.95" customHeight="1">
      <c r="B27" s="800" t="s">
        <v>638</v>
      </c>
      <c r="C27" s="535" t="s">
        <v>640</v>
      </c>
      <c r="D27" s="807" t="s">
        <v>647</v>
      </c>
      <c r="E27" s="807"/>
      <c r="F27" s="510">
        <v>5</v>
      </c>
      <c r="G27" s="804" t="s">
        <v>660</v>
      </c>
      <c r="H27" s="798" t="s">
        <v>655</v>
      </c>
      <c r="I27" s="799"/>
      <c r="J27" s="799"/>
      <c r="K27" s="799"/>
      <c r="L27" s="799"/>
    </row>
    <row r="28" spans="1:14" ht="18.95" customHeight="1">
      <c r="B28" s="801"/>
      <c r="C28" s="535" t="s">
        <v>651</v>
      </c>
      <c r="D28" s="807" t="s">
        <v>647</v>
      </c>
      <c r="E28" s="807"/>
      <c r="F28" s="510">
        <v>5</v>
      </c>
      <c r="G28" s="805"/>
      <c r="H28" s="799"/>
      <c r="I28" s="799"/>
      <c r="J28" s="799"/>
      <c r="K28" s="799"/>
      <c r="L28" s="799"/>
    </row>
    <row r="29" spans="1:14">
      <c r="C29" s="477" t="s">
        <v>652</v>
      </c>
      <c r="F29" s="477"/>
    </row>
    <row r="31" spans="1:14" s="501" customFormat="1" ht="15.95" customHeight="1">
      <c r="A31" s="861" t="s">
        <v>507</v>
      </c>
      <c r="B31" s="861"/>
      <c r="C31" s="861"/>
      <c r="D31" s="861"/>
      <c r="E31" s="861"/>
      <c r="F31" s="861"/>
      <c r="G31" s="861"/>
      <c r="H31" s="861"/>
      <c r="I31" s="861"/>
      <c r="J31" s="861"/>
      <c r="K31" s="861"/>
    </row>
    <row r="32" spans="1:14" s="501" customFormat="1" ht="15.95" customHeight="1">
      <c r="A32" s="862" t="s">
        <v>506</v>
      </c>
      <c r="B32" s="861"/>
      <c r="C32" s="861"/>
      <c r="D32" s="861"/>
      <c r="E32" s="861"/>
      <c r="F32" s="861"/>
      <c r="G32" s="861"/>
      <c r="H32" s="861"/>
      <c r="I32" s="861"/>
      <c r="J32" s="851"/>
      <c r="K32" s="851"/>
    </row>
    <row r="33" spans="1:11" s="501" customFormat="1" ht="15.95" customHeight="1">
      <c r="A33" s="862" t="s">
        <v>505</v>
      </c>
      <c r="B33" s="861"/>
      <c r="C33" s="861"/>
      <c r="D33" s="861"/>
      <c r="E33" s="861"/>
      <c r="F33" s="861"/>
      <c r="G33" s="861"/>
      <c r="H33" s="861"/>
      <c r="I33" s="861"/>
      <c r="J33" s="851"/>
      <c r="K33" s="851"/>
    </row>
    <row r="34" spans="1:11" s="501" customFormat="1" ht="15.95" customHeight="1">
      <c r="A34" s="850" t="s">
        <v>396</v>
      </c>
      <c r="B34" s="850"/>
      <c r="C34" s="850"/>
      <c r="D34" s="850"/>
      <c r="E34" s="850"/>
      <c r="F34" s="850"/>
      <c r="G34" s="850"/>
      <c r="H34" s="850"/>
      <c r="I34" s="850"/>
      <c r="J34" s="851"/>
      <c r="K34" s="851"/>
    </row>
    <row r="35" spans="1:11" s="501" customFormat="1" ht="15.95" hidden="1" customHeight="1">
      <c r="A35" s="850" t="s">
        <v>397</v>
      </c>
      <c r="B35" s="850"/>
      <c r="C35" s="850"/>
      <c r="D35" s="850"/>
      <c r="E35" s="850"/>
      <c r="F35" s="850"/>
      <c r="G35" s="850"/>
      <c r="H35" s="850"/>
      <c r="I35" s="850"/>
      <c r="J35" s="851"/>
      <c r="K35" s="851"/>
    </row>
    <row r="36" spans="1:11" s="501" customFormat="1" ht="15.95" hidden="1" customHeight="1">
      <c r="A36" s="850" t="s">
        <v>406</v>
      </c>
      <c r="B36" s="850"/>
      <c r="C36" s="850"/>
      <c r="D36" s="850"/>
      <c r="E36" s="850"/>
      <c r="F36" s="850"/>
      <c r="G36" s="850"/>
      <c r="H36" s="850"/>
      <c r="I36" s="850"/>
      <c r="J36" s="851"/>
      <c r="K36" s="851"/>
    </row>
    <row r="37" spans="1:11" s="502" customFormat="1" ht="15.95" customHeight="1">
      <c r="A37" s="850" t="s">
        <v>532</v>
      </c>
      <c r="B37" s="850"/>
      <c r="C37" s="850"/>
      <c r="D37" s="850"/>
      <c r="E37" s="850"/>
      <c r="F37" s="850"/>
      <c r="G37" s="850"/>
      <c r="H37" s="850"/>
      <c r="I37" s="850"/>
      <c r="J37" s="851"/>
      <c r="K37" s="851"/>
    </row>
    <row r="38" spans="1:11" s="502" customFormat="1" ht="15.95" customHeight="1">
      <c r="A38" s="503"/>
      <c r="B38" s="503" t="s">
        <v>534</v>
      </c>
      <c r="C38" s="503"/>
      <c r="D38" s="503"/>
      <c r="E38" s="503"/>
      <c r="F38" s="503"/>
      <c r="G38" s="503"/>
      <c r="H38" s="503"/>
      <c r="I38" s="503"/>
      <c r="J38" s="504"/>
      <c r="K38" s="504"/>
    </row>
    <row r="39" spans="1:11" s="502" customFormat="1" ht="15.95" customHeight="1">
      <c r="A39" s="503"/>
      <c r="B39" s="503" t="s">
        <v>662</v>
      </c>
      <c r="C39" s="503"/>
      <c r="D39" s="503"/>
      <c r="E39" s="503"/>
      <c r="F39" s="503"/>
      <c r="G39" s="503"/>
      <c r="H39" s="503"/>
      <c r="I39" s="503"/>
      <c r="J39" s="504"/>
      <c r="K39" s="504"/>
    </row>
    <row r="40" spans="1:11" s="502" customFormat="1" ht="15.95" customHeight="1">
      <c r="A40" s="503"/>
      <c r="B40" s="503" t="s">
        <v>535</v>
      </c>
      <c r="C40" s="503"/>
      <c r="D40" s="503"/>
      <c r="E40" s="503"/>
      <c r="F40" s="503"/>
      <c r="G40" s="503"/>
      <c r="H40" s="503"/>
      <c r="I40" s="503"/>
      <c r="J40" s="504"/>
      <c r="K40" s="504"/>
    </row>
    <row r="41" spans="1:11">
      <c r="A41" s="850" t="s">
        <v>536</v>
      </c>
      <c r="B41" s="850"/>
      <c r="C41" s="850"/>
      <c r="D41" s="850"/>
      <c r="E41" s="850"/>
      <c r="F41" s="850"/>
      <c r="G41" s="850"/>
      <c r="H41" s="850"/>
      <c r="I41" s="850"/>
      <c r="J41" s="851"/>
      <c r="K41" s="851"/>
    </row>
    <row r="42" spans="1:11">
      <c r="A42" s="859" t="s">
        <v>537</v>
      </c>
      <c r="B42" s="859"/>
      <c r="C42" s="859"/>
      <c r="D42" s="859"/>
      <c r="E42" s="859"/>
      <c r="F42" s="859"/>
      <c r="G42" s="859"/>
      <c r="H42" s="859"/>
      <c r="I42" s="859"/>
      <c r="J42" s="860"/>
      <c r="K42" s="860"/>
    </row>
  </sheetData>
  <mergeCells count="57">
    <mergeCell ref="A42:K42"/>
    <mergeCell ref="A36:K36"/>
    <mergeCell ref="A37:K37"/>
    <mergeCell ref="A31:K31"/>
    <mergeCell ref="A32:K32"/>
    <mergeCell ref="A33:K33"/>
    <mergeCell ref="A34:K34"/>
    <mergeCell ref="A35:K35"/>
    <mergeCell ref="B18:C18"/>
    <mergeCell ref="B15:C15"/>
    <mergeCell ref="B16:C16"/>
    <mergeCell ref="B17:C17"/>
    <mergeCell ref="A41:K41"/>
    <mergeCell ref="G19:H19"/>
    <mergeCell ref="G20:H20"/>
    <mergeCell ref="G17:H17"/>
    <mergeCell ref="G18:H18"/>
    <mergeCell ref="D22:E22"/>
    <mergeCell ref="H22:L22"/>
    <mergeCell ref="B20:C20"/>
    <mergeCell ref="D20:E20"/>
    <mergeCell ref="B19:C19"/>
    <mergeCell ref="H25:L25"/>
    <mergeCell ref="H26:L26"/>
    <mergeCell ref="D2:E2"/>
    <mergeCell ref="D12:D14"/>
    <mergeCell ref="E12:E14"/>
    <mergeCell ref="F2:F3"/>
    <mergeCell ref="G2:I3"/>
    <mergeCell ref="G8:H8"/>
    <mergeCell ref="G9:H9"/>
    <mergeCell ref="G13:H14"/>
    <mergeCell ref="I12:I14"/>
    <mergeCell ref="D6:I6"/>
    <mergeCell ref="B3:C3"/>
    <mergeCell ref="B4:C4"/>
    <mergeCell ref="B5:C5"/>
    <mergeCell ref="B6:C6"/>
    <mergeCell ref="B7:C7"/>
    <mergeCell ref="B8:C8"/>
    <mergeCell ref="B9:C9"/>
    <mergeCell ref="B10:C10"/>
    <mergeCell ref="B11:C11"/>
    <mergeCell ref="B12:B14"/>
    <mergeCell ref="H27:L28"/>
    <mergeCell ref="H23:L23"/>
    <mergeCell ref="H24:L24"/>
    <mergeCell ref="B27:B28"/>
    <mergeCell ref="B25:B26"/>
    <mergeCell ref="B23:B24"/>
    <mergeCell ref="G27:G28"/>
    <mergeCell ref="D26:E26"/>
    <mergeCell ref="D28:E28"/>
    <mergeCell ref="D27:E27"/>
    <mergeCell ref="D23:E23"/>
    <mergeCell ref="D24:E24"/>
    <mergeCell ref="D25:E25"/>
  </mergeCells>
  <phoneticPr fontId="24"/>
  <printOptions horizontalCentered="1"/>
  <pageMargins left="0.25" right="0.25" top="0.75" bottom="0.75" header="0.3" footer="0.3"/>
  <pageSetup paperSize="9" scale="83" fitToHeight="2" orientation="landscape" r:id="rId1"/>
  <rowBreaks count="1" manualBreakCount="1">
    <brk id="29" max="11" man="1"/>
  </rowBreaks>
  <ignoredErrors>
    <ignoredError sqref="D2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F6FF"/>
  </sheetPr>
  <dimension ref="A1:C18"/>
  <sheetViews>
    <sheetView workbookViewId="0">
      <selection activeCell="E21" sqref="E21"/>
    </sheetView>
  </sheetViews>
  <sheetFormatPr defaultRowHeight="13.5"/>
  <cols>
    <col min="1" max="1" width="10.25" style="201" bestFit="1" customWidth="1"/>
    <col min="2" max="2" width="4.125" customWidth="1"/>
  </cols>
  <sheetData>
    <row r="1" spans="1:3">
      <c r="A1" s="201" t="s">
        <v>543</v>
      </c>
    </row>
    <row r="2" spans="1:3">
      <c r="A2" s="201">
        <v>44287</v>
      </c>
      <c r="B2" s="2" t="s">
        <v>553</v>
      </c>
      <c r="C2" t="s">
        <v>546</v>
      </c>
    </row>
    <row r="3" spans="1:3">
      <c r="B3" s="2" t="s">
        <v>553</v>
      </c>
      <c r="C3" s="2" t="s">
        <v>544</v>
      </c>
    </row>
    <row r="4" spans="1:3">
      <c r="B4" s="2" t="s">
        <v>553</v>
      </c>
      <c r="C4" s="2" t="s">
        <v>545</v>
      </c>
    </row>
    <row r="5" spans="1:3">
      <c r="B5" s="2" t="s">
        <v>553</v>
      </c>
      <c r="C5" t="s">
        <v>547</v>
      </c>
    </row>
    <row r="6" spans="1:3">
      <c r="B6" s="2" t="s">
        <v>553</v>
      </c>
      <c r="C6" s="2" t="s">
        <v>554</v>
      </c>
    </row>
    <row r="7" spans="1:3">
      <c r="B7" s="2" t="s">
        <v>553</v>
      </c>
      <c r="C7" s="2" t="s">
        <v>548</v>
      </c>
    </row>
    <row r="8" spans="1:3">
      <c r="B8" s="2" t="s">
        <v>553</v>
      </c>
      <c r="C8" t="s">
        <v>549</v>
      </c>
    </row>
    <row r="9" spans="1:3">
      <c r="B9" s="2" t="s">
        <v>553</v>
      </c>
      <c r="C9" s="2" t="s">
        <v>550</v>
      </c>
    </row>
    <row r="10" spans="1:3">
      <c r="B10" s="2" t="s">
        <v>553</v>
      </c>
      <c r="C10" s="2" t="s">
        <v>551</v>
      </c>
    </row>
    <row r="11" spans="1:3">
      <c r="B11" s="2" t="s">
        <v>553</v>
      </c>
      <c r="C11" s="2" t="s">
        <v>556</v>
      </c>
    </row>
    <row r="12" spans="1:3">
      <c r="B12" s="2" t="s">
        <v>553</v>
      </c>
      <c r="C12" t="s">
        <v>558</v>
      </c>
    </row>
    <row r="13" spans="1:3">
      <c r="B13" s="2" t="s">
        <v>553</v>
      </c>
      <c r="C13" t="s">
        <v>559</v>
      </c>
    </row>
    <row r="14" spans="1:3">
      <c r="B14" s="2" t="s">
        <v>553</v>
      </c>
      <c r="C14" t="s">
        <v>560</v>
      </c>
    </row>
    <row r="15" spans="1:3">
      <c r="A15" s="201">
        <v>44309</v>
      </c>
      <c r="B15" s="2" t="s">
        <v>553</v>
      </c>
      <c r="C15" t="s">
        <v>765</v>
      </c>
    </row>
    <row r="16" spans="1:3">
      <c r="B16" s="2" t="s">
        <v>553</v>
      </c>
      <c r="C16" s="2" t="s">
        <v>766</v>
      </c>
    </row>
    <row r="17" spans="2:3">
      <c r="B17" s="2" t="s">
        <v>553</v>
      </c>
      <c r="C17" t="s">
        <v>767</v>
      </c>
    </row>
    <row r="18" spans="2:3">
      <c r="B18" s="2" t="s">
        <v>553</v>
      </c>
      <c r="C18" t="s">
        <v>773</v>
      </c>
    </row>
  </sheetData>
  <phoneticPr fontId="2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C10:L17"/>
  <sheetViews>
    <sheetView topLeftCell="B1" workbookViewId="0">
      <selection activeCell="F16" sqref="F16"/>
    </sheetView>
  </sheetViews>
  <sheetFormatPr defaultColWidth="8.75" defaultRowHeight="13.5"/>
  <cols>
    <col min="1" max="2" width="8.75" style="2"/>
    <col min="3" max="12" width="15.75" style="2" customWidth="1"/>
    <col min="13" max="16384" width="8.75" style="2"/>
  </cols>
  <sheetData>
    <row r="10" spans="3:12" ht="19.5" thickBot="1">
      <c r="C10" s="173" t="s">
        <v>419</v>
      </c>
      <c r="H10" s="19"/>
    </row>
    <row r="11" spans="3:12" ht="15">
      <c r="C11" s="174" t="s">
        <v>420</v>
      </c>
      <c r="D11" s="175" t="s">
        <v>421</v>
      </c>
      <c r="E11" s="175" t="s">
        <v>422</v>
      </c>
      <c r="F11" s="175" t="s">
        <v>423</v>
      </c>
      <c r="G11" s="175" t="s">
        <v>424</v>
      </c>
      <c r="H11" s="175" t="s">
        <v>425</v>
      </c>
      <c r="I11" s="175" t="s">
        <v>426</v>
      </c>
      <c r="J11" s="175" t="s">
        <v>427</v>
      </c>
      <c r="K11" s="175" t="s">
        <v>428</v>
      </c>
      <c r="L11" s="176" t="s">
        <v>429</v>
      </c>
    </row>
    <row r="12" spans="3:12" ht="15">
      <c r="C12" s="177" t="s">
        <v>430</v>
      </c>
      <c r="D12" s="178" t="str">
        <f>D15</f>
        <v>確認まち</v>
      </c>
      <c r="E12" s="179" t="str">
        <f>IF($D$12="確認まち","-",IF($D$12="OK",E15))</f>
        <v>-</v>
      </c>
      <c r="F12" s="178" t="str">
        <f>IF($D$12="確認まち","-",IF($D$12="OK",F15))</f>
        <v>-</v>
      </c>
      <c r="G12" s="178" t="str">
        <f>IF($D$12="確認まち","-",IF($D$12="OK",G15))</f>
        <v>-</v>
      </c>
      <c r="H12" s="178" t="str">
        <f>IF($D$12="確認まち","-",IF($D$12="OK",H15))</f>
        <v>-</v>
      </c>
      <c r="I12" s="178" t="str">
        <f>IF($D$12="確認まち","-",IF($D$12="OK",I15))</f>
        <v>-</v>
      </c>
      <c r="J12" s="178" t="str">
        <f>IF(J16=TRUE,J15,"-")</f>
        <v>-</v>
      </c>
      <c r="K12" s="178" t="str">
        <f>IF(K16=TRUE,K15,"-")</f>
        <v>-</v>
      </c>
      <c r="L12" s="180" t="str">
        <f>IF($D$12="確認まち","-",IF($D$12="OK",L15))</f>
        <v>-</v>
      </c>
    </row>
    <row r="13" spans="3:12">
      <c r="C13" s="863" t="s">
        <v>431</v>
      </c>
      <c r="D13" s="864"/>
      <c r="E13" s="867" t="str">
        <f>IF(AND(注文フォーム!BT23=TRUE,注文フォーム!B69&lt;&gt;"",注文フォーム!F69&lt;&gt;""),注文フォーム!BU48,"")</f>
        <v/>
      </c>
      <c r="F13" s="869"/>
      <c r="G13" s="869"/>
      <c r="H13" s="869"/>
      <c r="I13" s="869"/>
      <c r="J13" s="869"/>
      <c r="K13" s="869"/>
      <c r="L13" s="870"/>
    </row>
    <row r="14" spans="3:12" ht="14.25" thickBot="1">
      <c r="C14" s="865"/>
      <c r="D14" s="866"/>
      <c r="E14" s="868"/>
      <c r="F14" s="871"/>
      <c r="G14" s="871"/>
      <c r="H14" s="871"/>
      <c r="I14" s="871"/>
      <c r="J14" s="871"/>
      <c r="K14" s="871"/>
      <c r="L14" s="872"/>
    </row>
    <row r="15" spans="3:12">
      <c r="D15" s="2" t="str">
        <f>注文フォーム!BV23</f>
        <v>確認まち</v>
      </c>
      <c r="E15" s="2">
        <f>注文フォーム!BT28</f>
        <v>6</v>
      </c>
      <c r="F15" s="2">
        <f>注文フォーム!BX28</f>
        <v>6</v>
      </c>
      <c r="G15" s="2">
        <f>注文フォーム!BT33</f>
        <v>1</v>
      </c>
      <c r="H15" s="83">
        <f>注文フォーム!BX33</f>
        <v>3</v>
      </c>
      <c r="I15" s="2">
        <f>注文フォーム!BT44</f>
        <v>2</v>
      </c>
      <c r="J15" s="2">
        <f>注文フォーム!BT38</f>
        <v>5</v>
      </c>
      <c r="K15" s="2">
        <f>注文フォーム!BX38</f>
        <v>5</v>
      </c>
      <c r="L15" s="2">
        <f>注文フォーム!BX44</f>
        <v>2</v>
      </c>
    </row>
    <row r="16" spans="3:12">
      <c r="H16" s="19"/>
      <c r="J16" s="2" t="b">
        <f>注文フォーム!D57=注文フォーム!BS3</f>
        <v>0</v>
      </c>
      <c r="K16" s="2" t="b">
        <f>注文フォーム!D58=注文フォーム!BJ4</f>
        <v>0</v>
      </c>
    </row>
    <row r="17" spans="10:11">
      <c r="J17" s="2">
        <v>0</v>
      </c>
      <c r="K17" s="1"/>
    </row>
  </sheetData>
  <mergeCells count="3">
    <mergeCell ref="C13:D14"/>
    <mergeCell ref="E13:E14"/>
    <mergeCell ref="F13:L14"/>
  </mergeCells>
  <phoneticPr fontId="24"/>
  <conditionalFormatting sqref="E12:L12">
    <cfRule type="cellIs" dxfId="4" priority="3" operator="greaterThanOrEqual">
      <formula>1</formula>
    </cfRule>
    <cfRule type="cellIs" dxfId="3" priority="4" operator="equal">
      <formula>0</formula>
    </cfRule>
  </conditionalFormatting>
  <conditionalFormatting sqref="E13:E14">
    <cfRule type="cellIs" dxfId="2" priority="5" operator="greaterThan">
      <formula>60</formula>
    </cfRule>
  </conditionalFormatting>
  <dataValidations count="1">
    <dataValidation imeMode="off" operator="lessThanOrEqual" allowBlank="1" showInputMessage="1" showErrorMessage="1" error="半角入力" prompt="半角12文字まで" sqref="C10:E24 F15:L24 F13 F10:L12"/>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notContainsText" priority="2" operator="notContains" text="OK" id="{FBAC047A-47AA-4F2D-B27E-B5AF5DB59989}">
            <xm:f>ISERROR(SEARCH("OK",'\北関東グループ\Leanプロジェクト\2020年度　北関東change project\1st step\依頼書\注文書（ダイオキシン）\[注文書(ダイオキシン類)ver1.02.xlsx]読込み用'!#REF!))</xm:f>
            <x14:dxf>
              <fill>
                <patternFill>
                  <bgColor theme="5" tint="0.79998168889431442"/>
                </patternFill>
              </fill>
            </x14:dxf>
          </x14:cfRule>
          <xm:sqref>D12</xm:sqref>
        </x14:conditionalFormatting>
        <x14:conditionalFormatting xmlns:xm="http://schemas.microsoft.com/office/excel/2006/main">
          <x14:cfRule type="containsBlanks" priority="1" id="{DED37FEA-9669-460F-AE7F-3555974AF1E1}">
            <xm:f>LEN(TRIM('\北関東グループ\Leanプロジェクト\2020年度　北関東change project\1st step\依頼書\注文書（ダイオキシン）\[注文書(ダイオキシン類)ver1.02.xlsx]読込み用'!#REF!))=0</xm:f>
            <x14:dxf>
              <fill>
                <patternFill patternType="none">
                  <bgColor auto="1"/>
                </patternFill>
              </fill>
            </x14:dxf>
          </x14:cfRule>
          <xm:sqref>E13:E14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D105"/>
  <sheetViews>
    <sheetView showGridLines="0" zoomScale="70" zoomScaleNormal="70" workbookViewId="0">
      <pane xSplit="2" ySplit="3" topLeftCell="C40" activePane="bottomRight" state="frozen"/>
      <selection activeCell="E21" sqref="E21"/>
      <selection pane="topRight" activeCell="E21" sqref="E21"/>
      <selection pane="bottomLeft" activeCell="E21" sqref="E21"/>
      <selection pane="bottomRight" activeCell="E21" sqref="E21"/>
    </sheetView>
  </sheetViews>
  <sheetFormatPr defaultColWidth="9" defaultRowHeight="13.5"/>
  <cols>
    <col min="1" max="1" width="14.625" style="2" customWidth="1"/>
    <col min="2" max="2" width="11.125" style="2" customWidth="1"/>
    <col min="3" max="3" width="58.125" style="58" customWidth="1"/>
    <col min="4" max="4" width="16.375" style="2" customWidth="1"/>
    <col min="5" max="8" width="10.875" style="2" customWidth="1"/>
    <col min="9" max="9" width="10.875" style="19" customWidth="1"/>
    <col min="10" max="13" width="10.875" style="2" customWidth="1"/>
    <col min="14" max="16" width="2.875" style="21" customWidth="1"/>
    <col min="17" max="17" width="44.5" style="58" customWidth="1"/>
    <col min="18" max="26" width="9" style="2" customWidth="1"/>
    <col min="27" max="27" width="24.75" style="1" customWidth="1"/>
    <col min="28" max="29" width="9" style="2" customWidth="1"/>
    <col min="30" max="16384" width="9" style="2"/>
  </cols>
  <sheetData>
    <row r="1" spans="1:30" s="1" customFormat="1" ht="22.5" customHeight="1">
      <c r="A1" s="3" t="s">
        <v>50</v>
      </c>
      <c r="C1" s="4"/>
      <c r="J1" s="5"/>
      <c r="K1" s="5"/>
      <c r="L1" s="5"/>
      <c r="M1" s="5"/>
      <c r="N1" s="6"/>
      <c r="O1" s="7"/>
      <c r="P1" s="7"/>
      <c r="Q1" s="12" t="s">
        <v>663</v>
      </c>
      <c r="R1" s="8"/>
      <c r="S1" s="8"/>
      <c r="T1" s="8"/>
      <c r="U1" s="8"/>
      <c r="X1" s="9"/>
      <c r="AA1" s="10"/>
      <c r="AD1" s="9"/>
    </row>
    <row r="2" spans="1:30" s="1" customFormat="1" ht="22.5" customHeight="1">
      <c r="A2" s="873"/>
      <c r="B2" s="873"/>
      <c r="C2" s="8"/>
      <c r="J2" s="5"/>
      <c r="K2" s="5"/>
      <c r="L2" s="5"/>
      <c r="M2" s="5"/>
      <c r="N2" s="6"/>
      <c r="O2" s="11"/>
      <c r="P2" s="11"/>
      <c r="Q2" s="161"/>
      <c r="R2" s="12"/>
      <c r="S2" s="12"/>
      <c r="T2" s="12"/>
      <c r="U2" s="12"/>
      <c r="X2" s="9"/>
      <c r="AA2" s="10"/>
      <c r="AD2" s="9"/>
    </row>
    <row r="3" spans="1:30" s="1" customFormat="1" ht="22.5" customHeight="1">
      <c r="A3" s="874"/>
      <c r="B3" s="874"/>
      <c r="C3" s="13"/>
      <c r="J3" s="5"/>
      <c r="K3" s="5"/>
      <c r="L3" s="5"/>
      <c r="M3" s="5"/>
      <c r="N3" s="6">
        <v>13</v>
      </c>
      <c r="O3" s="14"/>
      <c r="P3" s="14"/>
      <c r="Q3" s="187" t="s">
        <v>51</v>
      </c>
      <c r="R3" s="12"/>
      <c r="S3" s="12"/>
      <c r="T3" s="12"/>
      <c r="U3" s="12"/>
      <c r="X3" s="9"/>
      <c r="AA3" s="15"/>
      <c r="AD3" s="9"/>
    </row>
    <row r="4" spans="1:30" ht="20.100000000000001" customHeight="1">
      <c r="A4" s="16" t="s">
        <v>29</v>
      </c>
      <c r="B4" s="17"/>
      <c r="C4" s="18"/>
      <c r="J4" s="20"/>
      <c r="K4" s="20"/>
      <c r="L4" s="20"/>
      <c r="M4" s="20"/>
      <c r="P4" s="21" t="s">
        <v>52</v>
      </c>
      <c r="Q4" s="58">
        <v>1</v>
      </c>
      <c r="AA4" s="22"/>
    </row>
    <row r="5" spans="1:30" ht="20.100000000000001" customHeight="1">
      <c r="A5" s="16" t="s">
        <v>30</v>
      </c>
      <c r="B5" s="17"/>
      <c r="C5" s="18"/>
      <c r="J5" s="20"/>
      <c r="K5" s="20"/>
      <c r="L5" s="20"/>
      <c r="M5" s="20"/>
      <c r="Q5" s="58" t="str">
        <f>C5&amp;""</f>
        <v/>
      </c>
      <c r="AA5" s="23"/>
    </row>
    <row r="6" spans="1:30" ht="20.100000000000001" customHeight="1">
      <c r="A6" s="16" t="s">
        <v>5</v>
      </c>
      <c r="B6" s="17"/>
      <c r="C6" s="18"/>
      <c r="Q6" s="58" t="str">
        <f>Q7&amp;"  "&amp;Q8&amp;"  "&amp;Q9</f>
        <v xml:space="preserve">    </v>
      </c>
      <c r="AA6" s="23"/>
    </row>
    <row r="7" spans="1:30" ht="20.100000000000001" customHeight="1">
      <c r="A7" s="16" t="s">
        <v>14</v>
      </c>
      <c r="B7" s="24" t="s">
        <v>23</v>
      </c>
      <c r="C7" s="18" t="str">
        <f>SUBSTITUTE(SUBSTITUTE(注文フォーム!D22, CHAR(10),""), "　", "")&amp;""</f>
        <v/>
      </c>
      <c r="Q7" s="58" t="str">
        <f>C7&amp;""</f>
        <v/>
      </c>
      <c r="AA7" s="22" t="s">
        <v>35</v>
      </c>
    </row>
    <row r="8" spans="1:30" ht="20.100000000000001" customHeight="1">
      <c r="A8" s="16"/>
      <c r="B8" s="24" t="s">
        <v>0</v>
      </c>
      <c r="C8" s="18" t="str">
        <f>注文フォーム!D23&amp;""</f>
        <v/>
      </c>
      <c r="Q8" s="58" t="str">
        <f t="shared" ref="Q8:Q24" si="0">C8&amp;""</f>
        <v/>
      </c>
      <c r="AA8" s="22"/>
    </row>
    <row r="9" spans="1:30" ht="20.100000000000001" customHeight="1">
      <c r="A9" s="16"/>
      <c r="B9" s="24" t="s">
        <v>21</v>
      </c>
      <c r="C9" s="18" t="str">
        <f>注文フォーム!D24&amp;""</f>
        <v/>
      </c>
      <c r="Q9" s="58" t="str">
        <f t="shared" si="0"/>
        <v/>
      </c>
      <c r="AA9" s="22" t="s">
        <v>35</v>
      </c>
    </row>
    <row r="10" spans="1:30" ht="20.100000000000001" customHeight="1">
      <c r="A10" s="16" t="s">
        <v>15</v>
      </c>
      <c r="B10" s="24"/>
      <c r="C10" s="18" t="str">
        <f>注文フォーム!D25&amp;""</f>
        <v/>
      </c>
      <c r="Q10" s="58" t="str">
        <f t="shared" si="0"/>
        <v/>
      </c>
      <c r="AA10" s="22" t="s">
        <v>35</v>
      </c>
    </row>
    <row r="11" spans="1:30" ht="20.100000000000001" customHeight="1">
      <c r="A11" s="16"/>
      <c r="B11" s="24" t="s">
        <v>7</v>
      </c>
      <c r="C11" s="18" t="str">
        <f>注文フォーム!D26&amp;""</f>
        <v/>
      </c>
      <c r="Q11" s="58" t="str">
        <f t="shared" si="0"/>
        <v/>
      </c>
      <c r="AA11" s="22" t="s">
        <v>35</v>
      </c>
    </row>
    <row r="12" spans="1:30" ht="20.100000000000001" customHeight="1">
      <c r="A12" s="16"/>
      <c r="B12" s="24" t="s">
        <v>8</v>
      </c>
      <c r="C12" s="18" t="str">
        <f>DBCS(注文フォーム!D27)&amp;""</f>
        <v/>
      </c>
      <c r="Q12" s="58" t="str">
        <f t="shared" si="0"/>
        <v/>
      </c>
      <c r="AA12" s="22" t="s">
        <v>35</v>
      </c>
    </row>
    <row r="13" spans="1:30" ht="20.100000000000001" customHeight="1">
      <c r="A13" s="16"/>
      <c r="B13" s="24" t="s">
        <v>9</v>
      </c>
      <c r="C13" s="18" t="str">
        <f>注文フォーム!D28&amp;""</f>
        <v/>
      </c>
      <c r="Q13" s="58" t="str">
        <f t="shared" si="0"/>
        <v/>
      </c>
      <c r="AA13" s="22"/>
    </row>
    <row r="14" spans="1:30" ht="20.100000000000001" customHeight="1">
      <c r="A14" s="16"/>
      <c r="B14" s="24" t="s">
        <v>1</v>
      </c>
      <c r="C14" s="60" t="str">
        <f>IF(注文フォーム!D29="","",注文フォーム!D29)</f>
        <v/>
      </c>
      <c r="Q14" s="58" t="str">
        <f>C14&amp;""</f>
        <v/>
      </c>
      <c r="AA14" s="23"/>
    </row>
    <row r="15" spans="1:30" ht="20.100000000000001" customHeight="1">
      <c r="A15" s="16"/>
      <c r="B15" s="24" t="s">
        <v>2</v>
      </c>
      <c r="C15" s="18" t="str">
        <f>IF(注文フォーム!D30="","",IF(COUNTIF(注文フォーム!D30,"*@*"),"",TEXT(注文フォーム!D30,"0000000000")))&amp;""</f>
        <v/>
      </c>
      <c r="Q15" s="58" t="str">
        <f t="shared" si="0"/>
        <v/>
      </c>
      <c r="AA15" s="22"/>
    </row>
    <row r="16" spans="1:30" ht="20.100000000000001" customHeight="1">
      <c r="A16" s="16"/>
      <c r="B16" s="24" t="s">
        <v>3</v>
      </c>
      <c r="C16" s="18"/>
      <c r="P16" s="21" t="str">
        <f>TEXT(C16,"00000000000")</f>
        <v>00000000000</v>
      </c>
      <c r="Q16" s="58" t="str">
        <f t="shared" si="0"/>
        <v/>
      </c>
      <c r="AA16" s="25" t="s">
        <v>35</v>
      </c>
    </row>
    <row r="17" spans="1:27" ht="20.100000000000001" customHeight="1">
      <c r="A17" s="16"/>
      <c r="B17" s="24" t="s">
        <v>24</v>
      </c>
      <c r="C17" s="18" t="str">
        <f>IF(COUNTIF(注文フォーム!D30,"*@*"),注文フォーム!D30,"")&amp;""</f>
        <v/>
      </c>
      <c r="Q17" s="58" t="str">
        <f t="shared" si="0"/>
        <v/>
      </c>
      <c r="AA17" s="22"/>
    </row>
    <row r="18" spans="1:27" ht="20.100000000000001" customHeight="1">
      <c r="A18" s="16" t="s">
        <v>4</v>
      </c>
      <c r="B18" s="24" t="s">
        <v>1</v>
      </c>
      <c r="C18" s="18" t="str">
        <f>IFERROR(VLOOKUP(注文フォーム!D57,読込み用!E27:M29,9,FALSE),"")</f>
        <v/>
      </c>
      <c r="F18" s="67"/>
      <c r="G18" s="67"/>
      <c r="H18" s="67"/>
      <c r="I18" s="68"/>
      <c r="P18" s="167" t="s">
        <v>386</v>
      </c>
      <c r="Q18" s="58" t="str">
        <f>C18</f>
        <v/>
      </c>
      <c r="AA18" s="22" t="s">
        <v>35</v>
      </c>
    </row>
    <row r="19" spans="1:27" ht="20.100000000000001" customHeight="1">
      <c r="A19" s="16"/>
      <c r="B19" s="24" t="s">
        <v>13</v>
      </c>
      <c r="C19" s="18" t="str">
        <f>IFERROR(VLOOKUP(注文フォーム!D57,読込み用!E27:M29,5,FALSE),"")</f>
        <v/>
      </c>
      <c r="F19" s="69"/>
      <c r="G19" s="67"/>
      <c r="H19" s="67"/>
      <c r="I19" s="68"/>
      <c r="Q19" s="58" t="str">
        <f t="shared" si="0"/>
        <v/>
      </c>
      <c r="AA19" s="23" t="s">
        <v>64</v>
      </c>
    </row>
    <row r="20" spans="1:27" ht="20.100000000000001" customHeight="1">
      <c r="A20" s="16" t="s">
        <v>35</v>
      </c>
      <c r="B20" s="24" t="s">
        <v>53</v>
      </c>
      <c r="C20" s="18" t="str">
        <f>IFERROR(VLOOKUP(注文フォーム!D57,読込み用!E27:M29,6,FALSE),"")</f>
        <v/>
      </c>
      <c r="F20" s="70"/>
      <c r="G20" s="67"/>
      <c r="H20" s="67"/>
      <c r="I20" s="68"/>
      <c r="Q20" s="58" t="str">
        <f t="shared" si="0"/>
        <v/>
      </c>
      <c r="AA20" s="23" t="s">
        <v>64</v>
      </c>
    </row>
    <row r="21" spans="1:27" ht="20.100000000000001" customHeight="1">
      <c r="A21" s="16"/>
      <c r="B21" s="24" t="s">
        <v>54</v>
      </c>
      <c r="C21" s="18" t="str">
        <f>IFERROR(VLOOKUP(注文フォーム!D57,読込み用!E27:M29,7,FALSE),"")</f>
        <v/>
      </c>
      <c r="F21" s="70"/>
      <c r="G21" s="67"/>
      <c r="H21" s="67"/>
      <c r="I21" s="68"/>
      <c r="Q21" s="58" t="str">
        <f t="shared" si="0"/>
        <v/>
      </c>
      <c r="AA21" s="23" t="s">
        <v>64</v>
      </c>
    </row>
    <row r="22" spans="1:27" ht="20.100000000000001" customHeight="1">
      <c r="A22" s="16"/>
      <c r="B22" s="24" t="s">
        <v>10</v>
      </c>
      <c r="C22" s="18" t="str">
        <f>IFERROR(VLOOKUP(注文フォーム!D57,読込み用!E27:M29,8,FALSE),"")</f>
        <v/>
      </c>
      <c r="F22" s="70"/>
      <c r="G22" s="67"/>
      <c r="H22" s="67"/>
      <c r="I22" s="68"/>
      <c r="Q22" s="58" t="str">
        <f t="shared" si="0"/>
        <v/>
      </c>
      <c r="AA22" s="23" t="s">
        <v>64</v>
      </c>
    </row>
    <row r="23" spans="1:27" ht="20.100000000000001" customHeight="1">
      <c r="A23" s="16"/>
      <c r="B23" s="24" t="s">
        <v>11</v>
      </c>
      <c r="C23" s="18" t="str">
        <f>IFERROR(VLOOKUP(注文フォーム!D57,読込み用!E27:M29,2,FALSE),"")</f>
        <v/>
      </c>
      <c r="F23" s="70"/>
      <c r="G23" s="67"/>
      <c r="H23" s="67"/>
      <c r="I23" s="68"/>
      <c r="Q23" s="58" t="str">
        <f t="shared" si="0"/>
        <v/>
      </c>
      <c r="AA23" s="23" t="s">
        <v>64</v>
      </c>
    </row>
    <row r="24" spans="1:27" ht="20.100000000000001" customHeight="1">
      <c r="A24" s="16"/>
      <c r="B24" s="24" t="s">
        <v>12</v>
      </c>
      <c r="C24" s="18" t="str">
        <f>IFERROR(VLOOKUP(注文フォーム!D57,読込み用!E27:M29,3,FALSE),"")</f>
        <v/>
      </c>
      <c r="D24" s="2">
        <v>1</v>
      </c>
      <c r="E24" s="2">
        <v>2</v>
      </c>
      <c r="F24" s="2">
        <v>3</v>
      </c>
      <c r="G24" s="2">
        <v>4</v>
      </c>
      <c r="H24" s="2">
        <v>5</v>
      </c>
      <c r="I24" s="2">
        <v>6</v>
      </c>
      <c r="J24" s="2">
        <v>7</v>
      </c>
      <c r="K24" s="2">
        <v>8</v>
      </c>
      <c r="L24" s="2">
        <v>9</v>
      </c>
      <c r="M24" s="2">
        <v>10</v>
      </c>
      <c r="Q24" s="58" t="str">
        <f t="shared" si="0"/>
        <v/>
      </c>
      <c r="AA24" s="23" t="s">
        <v>64</v>
      </c>
    </row>
    <row r="25" spans="1:27" ht="20.100000000000001" customHeight="1">
      <c r="A25" s="16"/>
      <c r="B25" s="24" t="s">
        <v>55</v>
      </c>
      <c r="C25" s="18" t="str">
        <f>IFERROR(VLOOKUP(注文フォーム!D57,読込み用!E27:M29,4,FALSE),"")</f>
        <v/>
      </c>
      <c r="E25" s="70"/>
      <c r="F25" s="71">
        <v>1</v>
      </c>
      <c r="G25" s="71">
        <v>2</v>
      </c>
      <c r="H25" s="71">
        <v>3</v>
      </c>
      <c r="I25" s="71">
        <v>4</v>
      </c>
      <c r="J25" s="71">
        <v>5</v>
      </c>
      <c r="K25" s="71">
        <v>6</v>
      </c>
      <c r="L25" s="71">
        <v>7</v>
      </c>
      <c r="M25" s="71">
        <v>8</v>
      </c>
      <c r="Q25" s="58" t="str">
        <f>C25&amp;""</f>
        <v/>
      </c>
      <c r="AA25" s="23" t="s">
        <v>64</v>
      </c>
    </row>
    <row r="26" spans="1:27" ht="20.100000000000001" customHeight="1">
      <c r="A26" s="16" t="s">
        <v>6</v>
      </c>
      <c r="B26" s="24"/>
      <c r="C26" s="18"/>
      <c r="D26" s="2" t="s">
        <v>411</v>
      </c>
      <c r="E26" s="2" t="s">
        <v>410</v>
      </c>
      <c r="F26" s="72" t="s">
        <v>241</v>
      </c>
      <c r="G26" s="73" t="s">
        <v>242</v>
      </c>
      <c r="H26" s="73" t="s">
        <v>243</v>
      </c>
      <c r="I26" s="73" t="s">
        <v>244</v>
      </c>
      <c r="J26" s="73" t="s">
        <v>245</v>
      </c>
      <c r="K26" s="73" t="s">
        <v>246</v>
      </c>
      <c r="L26" s="73" t="s">
        <v>247</v>
      </c>
      <c r="M26" s="71" t="s">
        <v>381</v>
      </c>
      <c r="Q26" s="58" t="str">
        <f>Q23&amp;"  "&amp;Q24&amp;"  "&amp;Q25</f>
        <v xml:space="preserve">    </v>
      </c>
      <c r="AA26" s="23"/>
    </row>
    <row r="27" spans="1:27" ht="20.100000000000001" customHeight="1">
      <c r="A27" s="16" t="s">
        <v>25</v>
      </c>
      <c r="B27" s="24"/>
      <c r="C27" s="60" t="str">
        <f>注文フォーム!D35&amp;""</f>
        <v/>
      </c>
      <c r="D27" s="74" t="str">
        <f>注文フォーム!$BJ$2</f>
        <v>お客様情報と同じ</v>
      </c>
      <c r="E27" s="74" t="str">
        <f>注文フォーム!BS2</f>
        <v>お客様情報と同じ</v>
      </c>
      <c r="F27" s="169" t="str">
        <f>SUBSTITUTE(SUBSTITUTE(注文フォーム!D22,CHAR(10),""),"　","")&amp;""</f>
        <v/>
      </c>
      <c r="G27" s="169">
        <f>注文フォーム!D23</f>
        <v>0</v>
      </c>
      <c r="H27" s="169">
        <f>注文フォーム!D24</f>
        <v>0</v>
      </c>
      <c r="I27" s="170">
        <f>注文フォーム!D25</f>
        <v>0</v>
      </c>
      <c r="J27" s="169">
        <f>注文フォーム!D26</f>
        <v>0</v>
      </c>
      <c r="K27" s="169" t="str">
        <f>DBCS(注文フォーム!D27)</f>
        <v/>
      </c>
      <c r="L27" s="169">
        <f>注文フォーム!D28</f>
        <v>0</v>
      </c>
      <c r="M27" s="171">
        <f>注文フォーム!D29</f>
        <v>0</v>
      </c>
      <c r="N27" s="20"/>
      <c r="O27" s="20"/>
      <c r="P27" s="20"/>
      <c r="Q27" s="84" t="str">
        <f>C27&amp;""</f>
        <v/>
      </c>
      <c r="R27" s="20"/>
      <c r="S27" s="20"/>
      <c r="T27" s="20"/>
      <c r="U27" s="20"/>
      <c r="V27" s="20"/>
      <c r="W27" s="20"/>
      <c r="X27" s="20"/>
      <c r="Y27" s="20"/>
      <c r="Z27" s="20"/>
      <c r="AA27" s="23" t="s">
        <v>63</v>
      </c>
    </row>
    <row r="28" spans="1:27" ht="20.100000000000001" customHeight="1">
      <c r="A28" s="16" t="s">
        <v>26</v>
      </c>
      <c r="B28" s="24"/>
      <c r="C28" s="60" t="str">
        <f>注文フォーム!D34&amp;""</f>
        <v/>
      </c>
      <c r="D28" s="74" t="str">
        <f>注文フォーム!$BJ$3</f>
        <v>報告書送付先と同じ</v>
      </c>
      <c r="E28" s="74" t="str">
        <f>注文フォーム!BS3</f>
        <v>別途(右に記載ください→)</v>
      </c>
      <c r="F28" s="169" t="str">
        <f>SUBSTITUTE(SUBSTITUTE(注文フォーム!G36, CHAR(10),""), "　", "")&amp;""</f>
        <v/>
      </c>
      <c r="G28" s="171">
        <f>注文フォーム!G37</f>
        <v>0</v>
      </c>
      <c r="H28" s="171">
        <f>注文フォーム!G38</f>
        <v>0</v>
      </c>
      <c r="I28" s="170">
        <f>注文フォーム!G39</f>
        <v>0</v>
      </c>
      <c r="J28" s="171">
        <f>注文フォーム!G40</f>
        <v>0</v>
      </c>
      <c r="K28" s="169" t="str">
        <f>DBCS(注文フォーム!G41)</f>
        <v/>
      </c>
      <c r="L28" s="171">
        <f>注文フォーム!G42</f>
        <v>0</v>
      </c>
      <c r="M28" s="171">
        <f>注文フォーム!G43</f>
        <v>0</v>
      </c>
      <c r="N28" s="20"/>
      <c r="O28" s="20"/>
      <c r="P28" s="20"/>
      <c r="Q28" s="84" t="str">
        <f>C28&amp;""</f>
        <v/>
      </c>
      <c r="R28" s="20"/>
      <c r="S28" s="20"/>
      <c r="T28" s="20"/>
      <c r="U28" s="20"/>
      <c r="V28" s="20"/>
      <c r="W28" s="20"/>
      <c r="X28" s="20"/>
      <c r="Y28" s="20"/>
      <c r="Z28" s="20"/>
      <c r="AA28" s="23" t="s">
        <v>63</v>
      </c>
    </row>
    <row r="29" spans="1:27" ht="20.100000000000001" customHeight="1">
      <c r="A29" s="16" t="s">
        <v>27</v>
      </c>
      <c r="B29" s="24"/>
      <c r="C29" s="18">
        <f>注文フォーム!D51</f>
        <v>0</v>
      </c>
      <c r="D29" s="74" t="str">
        <f>注文フォーム!$BJ$4</f>
        <v>別途(右に記載ください→→)</v>
      </c>
      <c r="F29" s="172" t="str">
        <f>SUBSTITUTE(SUBSTITUTE(注文フォーム!G46,CHAR(10),""),"　","")&amp;""</f>
        <v/>
      </c>
      <c r="G29" s="172">
        <f>注文フォーム!G47</f>
        <v>0</v>
      </c>
      <c r="H29" s="172">
        <f>注文フォーム!G48</f>
        <v>0</v>
      </c>
      <c r="I29" s="170">
        <f>注文フォーム!G49</f>
        <v>0</v>
      </c>
      <c r="J29" s="172">
        <f>注文フォーム!G50</f>
        <v>0</v>
      </c>
      <c r="K29" s="172" t="str">
        <f>DBCS(注文フォーム!G51)</f>
        <v/>
      </c>
      <c r="L29" s="172">
        <f>注文フォーム!G52</f>
        <v>0</v>
      </c>
      <c r="M29" s="171">
        <f>注文フォーム!G53</f>
        <v>0</v>
      </c>
      <c r="Q29" s="58" t="str">
        <f>C29&amp;""</f>
        <v>0</v>
      </c>
      <c r="AA29" s="23" t="s">
        <v>63</v>
      </c>
    </row>
    <row r="30" spans="1:27" ht="20.100000000000001" customHeight="1">
      <c r="A30" s="16" t="s">
        <v>34</v>
      </c>
      <c r="B30" s="24"/>
      <c r="C30" s="18" t="str">
        <f>IF(注文フォーム!D30="","",IF(COUNTIF(注文フォーム!D44,"*@*"),注文フォーム!D44,TEXT(注文フォーム!D44,"0000000000")))&amp;""</f>
        <v/>
      </c>
      <c r="F30" s="185" t="str">
        <f>SUBSTITUTE(SUBSTITUTE(注文フォーム!G56,CHAR(10),""),"　","")&amp;""</f>
        <v/>
      </c>
      <c r="G30" s="185">
        <f>注文フォーム!G57</f>
        <v>0</v>
      </c>
      <c r="H30" s="185">
        <f>注文フォーム!G58</f>
        <v>0</v>
      </c>
      <c r="I30" s="185">
        <f>注文フォーム!G59</f>
        <v>0</v>
      </c>
      <c r="J30" s="186">
        <f>注文フォーム!G60</f>
        <v>0</v>
      </c>
      <c r="K30" s="185" t="str">
        <f>DBCS(注文フォーム!G61)</f>
        <v/>
      </c>
      <c r="L30" s="186">
        <f>注文フォーム!G62</f>
        <v>0</v>
      </c>
      <c r="M30" s="186">
        <f>注文フォーム!G63</f>
        <v>0</v>
      </c>
      <c r="Q30" s="84" t="str">
        <f>IF(注文フォーム!D30="","",C7&amp;CHAR(10)&amp;C8&amp;CHAR(10)&amp;C9&amp;"  様"&amp;CHAR(10)&amp;C30&amp;CHAR(10)&amp;C31&amp;CHAR(10)&amp;C32&amp;"")</f>
        <v/>
      </c>
      <c r="AA30" s="22" t="s">
        <v>35</v>
      </c>
    </row>
    <row r="31" spans="1:27" ht="20.100000000000001" customHeight="1">
      <c r="A31" s="16"/>
      <c r="B31" s="24" t="s">
        <v>32</v>
      </c>
      <c r="C31" s="18" t="str">
        <f>注文フォーム!D45&amp;""</f>
        <v/>
      </c>
      <c r="D31" s="183" t="str">
        <f>注文フォーム!BO2</f>
        <v>お客様情報と同じ</v>
      </c>
      <c r="E31" s="71"/>
      <c r="F31" s="71" t="str">
        <f>F27</f>
        <v/>
      </c>
      <c r="G31" s="71">
        <f t="shared" ref="G31:M31" si="1">G27</f>
        <v>0</v>
      </c>
      <c r="H31" s="71">
        <f t="shared" si="1"/>
        <v>0</v>
      </c>
      <c r="I31" s="71">
        <f t="shared" si="1"/>
        <v>0</v>
      </c>
      <c r="J31" s="71">
        <f t="shared" si="1"/>
        <v>0</v>
      </c>
      <c r="K31" s="71" t="str">
        <f t="shared" si="1"/>
        <v/>
      </c>
      <c r="L31" s="71">
        <f t="shared" si="1"/>
        <v>0</v>
      </c>
      <c r="M31" s="71">
        <f t="shared" si="1"/>
        <v>0</v>
      </c>
      <c r="AA31" s="22"/>
    </row>
    <row r="32" spans="1:27" ht="20.100000000000001" customHeight="1">
      <c r="A32" s="16"/>
      <c r="B32" s="24" t="s">
        <v>33</v>
      </c>
      <c r="C32" s="18" t="str">
        <f>注文フォーム!D46&amp;""</f>
        <v/>
      </c>
      <c r="D32" s="183" t="str">
        <f>注文フォーム!BO3</f>
        <v>報告書送付先と同じ</v>
      </c>
      <c r="E32" s="71"/>
      <c r="F32" s="71" t="str">
        <f t="shared" ref="F32:M32" si="2">F28</f>
        <v/>
      </c>
      <c r="G32" s="71">
        <f t="shared" si="2"/>
        <v>0</v>
      </c>
      <c r="H32" s="71">
        <f t="shared" si="2"/>
        <v>0</v>
      </c>
      <c r="I32" s="71">
        <f t="shared" si="2"/>
        <v>0</v>
      </c>
      <c r="J32" s="71">
        <f t="shared" si="2"/>
        <v>0</v>
      </c>
      <c r="K32" s="71" t="str">
        <f t="shared" si="2"/>
        <v/>
      </c>
      <c r="L32" s="71">
        <f t="shared" si="2"/>
        <v>0</v>
      </c>
      <c r="M32" s="71">
        <f t="shared" si="2"/>
        <v>0</v>
      </c>
      <c r="AA32" s="22"/>
    </row>
    <row r="33" spans="1:27" ht="20.100000000000001" customHeight="1">
      <c r="A33" s="16"/>
      <c r="B33" s="24" t="s">
        <v>488</v>
      </c>
      <c r="C33" s="18">
        <f>注文フォーム!D43</f>
        <v>0</v>
      </c>
      <c r="D33" s="183" t="str">
        <f>注文フォーム!BO4</f>
        <v>請求書送付先と同じ</v>
      </c>
      <c r="E33" s="71"/>
      <c r="F33" s="71" t="str">
        <f t="shared" ref="F33:M33" si="3">F29</f>
        <v/>
      </c>
      <c r="G33" s="71">
        <f t="shared" si="3"/>
        <v>0</v>
      </c>
      <c r="H33" s="71">
        <f t="shared" si="3"/>
        <v>0</v>
      </c>
      <c r="I33" s="71">
        <f t="shared" si="3"/>
        <v>0</v>
      </c>
      <c r="J33" s="71">
        <f t="shared" si="3"/>
        <v>0</v>
      </c>
      <c r="K33" s="71" t="str">
        <f t="shared" si="3"/>
        <v/>
      </c>
      <c r="L33" s="71">
        <f t="shared" si="3"/>
        <v>0</v>
      </c>
      <c r="M33" s="71">
        <f t="shared" si="3"/>
        <v>0</v>
      </c>
      <c r="Q33" s="188" t="str">
        <f>IFERROR(VLOOKUP($C$33,$F$36:$G$39,2,FALSE),"")</f>
        <v/>
      </c>
      <c r="AA33" s="22"/>
    </row>
    <row r="34" spans="1:27" ht="20.100000000000001" customHeight="1">
      <c r="A34" s="16" t="s">
        <v>16</v>
      </c>
      <c r="B34" s="24"/>
      <c r="C34" s="18">
        <f>IF(注文フォーム!D62=注文フォーム!BT3,1,0)</f>
        <v>0</v>
      </c>
      <c r="D34" s="183" t="str">
        <f>注文フォーム!BO5</f>
        <v>その他(右に記載ください→→→)</v>
      </c>
      <c r="E34" s="71"/>
      <c r="F34" s="71" t="str">
        <f t="shared" ref="F34:L34" si="4">F30</f>
        <v/>
      </c>
      <c r="G34" s="71">
        <f t="shared" si="4"/>
        <v>0</v>
      </c>
      <c r="H34" s="71">
        <f t="shared" si="4"/>
        <v>0</v>
      </c>
      <c r="I34" s="71">
        <f t="shared" si="4"/>
        <v>0</v>
      </c>
      <c r="J34" s="71">
        <f t="shared" si="4"/>
        <v>0</v>
      </c>
      <c r="K34" s="71" t="str">
        <f t="shared" si="4"/>
        <v/>
      </c>
      <c r="L34" s="71">
        <f t="shared" si="4"/>
        <v>0</v>
      </c>
      <c r="M34" s="184">
        <f>M30</f>
        <v>0</v>
      </c>
      <c r="Q34" s="162">
        <f>C34</f>
        <v>0</v>
      </c>
      <c r="AA34" s="23" t="s">
        <v>63</v>
      </c>
    </row>
    <row r="35" spans="1:27" ht="55.5" customHeight="1">
      <c r="A35" s="26" t="s">
        <v>252</v>
      </c>
      <c r="B35" s="27"/>
      <c r="C35" s="160" t="str">
        <f>注文フォーム!D59&amp;""</f>
        <v/>
      </c>
      <c r="D35" s="28" t="str">
        <f>"[速報送付先]"&amp;Q30</f>
        <v>[速報送付先]</v>
      </c>
      <c r="E35" s="28"/>
      <c r="F35" s="28"/>
      <c r="G35" s="28"/>
      <c r="H35" s="28"/>
      <c r="I35" s="29"/>
      <c r="Q35" s="163" t="str">
        <f>C35</f>
        <v/>
      </c>
      <c r="AA35" s="23"/>
    </row>
    <row r="36" spans="1:27" ht="18.75">
      <c r="A36" s="30" t="s">
        <v>20</v>
      </c>
      <c r="B36" s="31"/>
      <c r="C36" s="32" t="str">
        <f>VLOOKUP(注文フォーム!Z5,注文フォーム!$BU$3:$BZ$12,6,0)</f>
        <v>ASM</v>
      </c>
      <c r="D36" s="33"/>
      <c r="E36" s="33"/>
      <c r="F36" s="189" t="s">
        <v>380</v>
      </c>
      <c r="G36" s="189">
        <v>1</v>
      </c>
      <c r="H36" s="34"/>
      <c r="I36" s="190" t="str">
        <f>注文フォーム!BK2</f>
        <v>宅配便・郵送等</v>
      </c>
      <c r="J36" s="71" t="s">
        <v>31</v>
      </c>
      <c r="K36" s="71">
        <v>3</v>
      </c>
      <c r="Q36" s="58" t="str">
        <f>C36&amp;""</f>
        <v>ASM</v>
      </c>
    </row>
    <row r="37" spans="1:27" ht="18.75">
      <c r="A37" s="30" t="s">
        <v>18</v>
      </c>
      <c r="B37" s="31"/>
      <c r="C37" s="32" t="str">
        <f>注文フォーム!Z4</f>
        <v>太陽テクノリサーチ</v>
      </c>
      <c r="D37" s="33"/>
      <c r="E37" s="33"/>
      <c r="F37" s="189" t="s">
        <v>489</v>
      </c>
      <c r="G37" s="189">
        <v>2</v>
      </c>
      <c r="H37" s="34"/>
      <c r="I37" s="190" t="str">
        <f>注文フォーム!BK3</f>
        <v>ご持参</v>
      </c>
      <c r="J37" s="71" t="s">
        <v>31</v>
      </c>
      <c r="K37" s="71">
        <v>3</v>
      </c>
      <c r="Q37" s="58" t="str">
        <f>C37&amp;""</f>
        <v>太陽テクノリサーチ</v>
      </c>
    </row>
    <row r="38" spans="1:27" ht="18.75">
      <c r="A38" s="875" t="s">
        <v>19</v>
      </c>
      <c r="B38" s="876"/>
      <c r="C38" s="35"/>
      <c r="D38" s="33"/>
      <c r="E38" s="33"/>
      <c r="F38" s="189" t="s">
        <v>490</v>
      </c>
      <c r="G38" s="189">
        <v>3</v>
      </c>
      <c r="H38" s="59"/>
      <c r="I38" s="190" t="str">
        <f>注文フォーム!BK4</f>
        <v>お引き取り</v>
      </c>
      <c r="J38" s="71" t="s">
        <v>493</v>
      </c>
      <c r="K38" s="71">
        <v>2</v>
      </c>
      <c r="Q38" s="58" t="str">
        <f>C38&amp;""</f>
        <v/>
      </c>
    </row>
    <row r="39" spans="1:27" ht="18.75">
      <c r="A39" s="2" t="s">
        <v>495</v>
      </c>
      <c r="C39" s="58">
        <f>注文フォーム!D37</f>
        <v>0</v>
      </c>
      <c r="F39" s="189" t="s">
        <v>491</v>
      </c>
      <c r="G39" s="189">
        <v>4</v>
      </c>
      <c r="I39" s="190" t="str">
        <f>注文フォーム!BK5</f>
        <v>ユーロフィンによる採取</v>
      </c>
      <c r="J39" s="71" t="s">
        <v>494</v>
      </c>
      <c r="K39" s="71">
        <v>1</v>
      </c>
      <c r="Q39" s="58" t="str">
        <f>IFERROR(VLOOKUP(C39,I36:K40,3,FALSE),"")</f>
        <v/>
      </c>
    </row>
    <row r="40" spans="1:27">
      <c r="I40" s="190" t="str">
        <f>注文フォーム!BK6</f>
        <v>その他</v>
      </c>
      <c r="J40" s="71"/>
      <c r="K40" s="71"/>
    </row>
    <row r="41" spans="1:27">
      <c r="A41" s="16" t="s">
        <v>239</v>
      </c>
      <c r="B41" s="24"/>
      <c r="C41" s="18">
        <f>C34</f>
        <v>0</v>
      </c>
      <c r="Q41" s="162">
        <f>C41</f>
        <v>0</v>
      </c>
    </row>
    <row r="42" spans="1:27">
      <c r="A42" s="16" t="s">
        <v>200</v>
      </c>
      <c r="B42" s="24"/>
      <c r="C42" s="18">
        <f>IF(注文フォーム!D54=注文フォーム!BP3,1,0)</f>
        <v>0</v>
      </c>
      <c r="Q42" s="162">
        <f>C42</f>
        <v>0</v>
      </c>
    </row>
    <row r="43" spans="1:27">
      <c r="A43" s="16" t="s">
        <v>210</v>
      </c>
      <c r="B43" s="24"/>
      <c r="C43" s="18">
        <f>IF(OR(注文フォーム!D53=注文フォーム!BP3,注文フォーム!D52=注文フォーム!BP3),1,0)</f>
        <v>0</v>
      </c>
      <c r="Q43" s="162">
        <f>C43</f>
        <v>0</v>
      </c>
    </row>
    <row r="45" spans="1:27">
      <c r="A45" s="16" t="s">
        <v>240</v>
      </c>
      <c r="B45" s="24" t="s">
        <v>387</v>
      </c>
      <c r="C45" s="18" t="str">
        <f>IFERROR(VLOOKUP(注文フォーム!D58,読込み用!D27:M29,10,FALSE),"")</f>
        <v/>
      </c>
      <c r="Q45" s="58" t="str">
        <f>C45</f>
        <v/>
      </c>
    </row>
    <row r="46" spans="1:27">
      <c r="A46" s="16"/>
      <c r="B46" s="24" t="s">
        <v>13</v>
      </c>
      <c r="C46" s="18" t="str">
        <f>IFERROR(VLOOKUP(注文フォーム!D58,読込み用!D27:M29,6,FALSE),"")</f>
        <v/>
      </c>
      <c r="Q46" s="58" t="str">
        <f t="shared" ref="Q46:Q51" si="5">C46&amp;""</f>
        <v/>
      </c>
    </row>
    <row r="47" spans="1:27">
      <c r="A47" s="16" t="s">
        <v>35</v>
      </c>
      <c r="B47" s="24" t="s">
        <v>53</v>
      </c>
      <c r="C47" s="18" t="str">
        <f>IFERROR(VLOOKUP(注文フォーム!D58,読込み用!D27:M29,7,FALSE),"")</f>
        <v/>
      </c>
      <c r="Q47" s="58" t="str">
        <f t="shared" si="5"/>
        <v/>
      </c>
    </row>
    <row r="48" spans="1:27">
      <c r="A48" s="16"/>
      <c r="B48" s="24" t="s">
        <v>54</v>
      </c>
      <c r="C48" s="18" t="str">
        <f>IFERROR(VLOOKUP(注文フォーム!D58,読込み用!D27:M29,8,FALSE),"")</f>
        <v/>
      </c>
      <c r="Q48" s="58" t="str">
        <f t="shared" si="5"/>
        <v/>
      </c>
    </row>
    <row r="49" spans="1:17">
      <c r="A49" s="16"/>
      <c r="B49" s="24" t="s">
        <v>10</v>
      </c>
      <c r="C49" s="18" t="str">
        <f>IFERROR(VLOOKUP(注文フォーム!D58,読込み用!D27:M29,9,FALSE),"")</f>
        <v/>
      </c>
      <c r="Q49" s="58" t="str">
        <f t="shared" si="5"/>
        <v/>
      </c>
    </row>
    <row r="50" spans="1:17">
      <c r="A50" s="16"/>
      <c r="B50" s="24" t="s">
        <v>11</v>
      </c>
      <c r="C50" s="18" t="str">
        <f>IFERROR(VLOOKUP(注文フォーム!D58,読込み用!D27:M29,3,FALSE),"")</f>
        <v/>
      </c>
      <c r="Q50" s="58" t="str">
        <f t="shared" si="5"/>
        <v/>
      </c>
    </row>
    <row r="51" spans="1:17">
      <c r="A51" s="16"/>
      <c r="B51" s="24" t="s">
        <v>12</v>
      </c>
      <c r="C51" s="18" t="str">
        <f>IFERROR(VLOOKUP(注文フォーム!D58,読込み用!D27:M29,4,FALSE),"")</f>
        <v/>
      </c>
      <c r="Q51" s="58" t="str">
        <f t="shared" si="5"/>
        <v/>
      </c>
    </row>
    <row r="52" spans="1:17">
      <c r="A52" s="16"/>
      <c r="B52" s="24" t="s">
        <v>55</v>
      </c>
      <c r="C52" s="18" t="str">
        <f>IFERROR(VLOOKUP(注文フォーム!D58,読込み用!D27:M29,5,FALSE),"")</f>
        <v/>
      </c>
      <c r="Q52" s="58" t="str">
        <f>C52&amp;""</f>
        <v/>
      </c>
    </row>
    <row r="54" spans="1:17">
      <c r="B54" s="20"/>
      <c r="C54" s="84"/>
    </row>
    <row r="55" spans="1:17">
      <c r="A55" s="16" t="s">
        <v>475</v>
      </c>
      <c r="B55" s="24" t="s">
        <v>1</v>
      </c>
      <c r="C55" s="18" t="str">
        <f>IFERROR(VLOOKUP(注文フォーム!D63,読込み用!D31:M34,10,FALSE),"")</f>
        <v/>
      </c>
      <c r="Q55" s="58" t="str">
        <f>IF(注文フォーム!$D$63=注文フォーム!$BO$5,C55,"")</f>
        <v/>
      </c>
    </row>
    <row r="56" spans="1:17">
      <c r="A56" s="16"/>
      <c r="B56" s="24" t="s">
        <v>13</v>
      </c>
      <c r="C56" s="18" t="str">
        <f>IFERROR(VLOOKUP(注文フォーム!D63,読込み用!D31:M34,6,FALSE),"")</f>
        <v/>
      </c>
      <c r="Q56" s="58" t="str">
        <f>IF(注文フォーム!$D$63=注文フォーム!$BO$5,C56,"")</f>
        <v/>
      </c>
    </row>
    <row r="57" spans="1:17">
      <c r="A57" s="16" t="s">
        <v>35</v>
      </c>
      <c r="B57" s="24" t="s">
        <v>53</v>
      </c>
      <c r="C57" s="18" t="str">
        <f>IFERROR(VLOOKUP(注文フォーム!D63,読込み用!D31:M34,7,FALSE),"")</f>
        <v/>
      </c>
      <c r="Q57" s="58" t="str">
        <f>IF(注文フォーム!$D$63=注文フォーム!$BO$5,C57,"")</f>
        <v/>
      </c>
    </row>
    <row r="58" spans="1:17">
      <c r="A58" s="16"/>
      <c r="B58" s="24" t="s">
        <v>54</v>
      </c>
      <c r="C58" s="18" t="str">
        <f>IFERROR(VLOOKUP(注文フォーム!D63,読込み用!D31:M34,8,FALSE),"")</f>
        <v/>
      </c>
      <c r="Q58" s="58" t="str">
        <f>IF(注文フォーム!$D$63=注文フォーム!$BO$5,C58,"")</f>
        <v/>
      </c>
    </row>
    <row r="59" spans="1:17">
      <c r="A59" s="16"/>
      <c r="B59" s="24" t="s">
        <v>10</v>
      </c>
      <c r="C59" s="18" t="str">
        <f>IFERROR(VLOOKUP(注文フォーム!D63,読込み用!D31:M34,9,FALSE),"")</f>
        <v/>
      </c>
      <c r="Q59" s="58" t="str">
        <f>IF(注文フォーム!$D$63=注文フォーム!$BO$5,C59,"")</f>
        <v/>
      </c>
    </row>
    <row r="60" spans="1:17">
      <c r="A60" s="16"/>
      <c r="B60" s="24" t="s">
        <v>11</v>
      </c>
      <c r="C60" s="18" t="str">
        <f>IFERROR(VLOOKUP(注文フォーム!D63,読込み用!D31:M34,3,FALSE),"")</f>
        <v/>
      </c>
      <c r="Q60" s="58" t="str">
        <f>IF(注文フォーム!$D$63=注文フォーム!$BO$5,C60,"")</f>
        <v/>
      </c>
    </row>
    <row r="61" spans="1:17">
      <c r="A61" s="16"/>
      <c r="B61" s="24" t="s">
        <v>12</v>
      </c>
      <c r="C61" s="18" t="str">
        <f>IFERROR(VLOOKUP(注文フォーム!D63,読込み用!D31:M34,4,FALSE),"")</f>
        <v/>
      </c>
      <c r="Q61" s="58" t="str">
        <f>IF(注文フォーム!$D$63=注文フォーム!$BO$5,C61,"")</f>
        <v/>
      </c>
    </row>
    <row r="62" spans="1:17">
      <c r="A62" s="16"/>
      <c r="B62" s="24" t="s">
        <v>55</v>
      </c>
      <c r="C62" s="18" t="str">
        <f>IFERROR(VLOOKUP(注文フォーム!D63,読込み用!D31:M34,5,FALSE),"")</f>
        <v/>
      </c>
      <c r="Q62" s="58" t="str">
        <f>IF(注文フォーム!$D$63=注文フォーム!$BO$5,C62,"")</f>
        <v/>
      </c>
    </row>
    <row r="68" spans="1:17">
      <c r="A68" s="83"/>
      <c r="Q68" s="58" t="s">
        <v>267</v>
      </c>
    </row>
    <row r="69" spans="1:17">
      <c r="Q69" s="58" t="str">
        <f>C70&amp;"_"&amp;C71&amp;"_"&amp;C72&amp;"_"&amp;C73&amp;" "&amp;C74&amp;"_"&amp;C75</f>
        <v>___ _</v>
      </c>
    </row>
    <row r="70" spans="1:17">
      <c r="A70" s="2" t="str">
        <f>注文フォーム!B54</f>
        <v>写真撮影</v>
      </c>
      <c r="B70" s="2" t="s">
        <v>261</v>
      </c>
      <c r="C70" s="84" t="str">
        <f>IF(注文フォーム!D54=注文フォーム!BP3,"【写真あり】","")</f>
        <v/>
      </c>
    </row>
    <row r="71" spans="1:17">
      <c r="A71" s="2" t="str">
        <f>注文フォーム!B53</f>
        <v>分析記録の提出</v>
      </c>
      <c r="B71" s="2" t="s">
        <v>262</v>
      </c>
      <c r="C71" s="84" t="str">
        <f>IF(注文フォーム!D53=注文フォーム!BP3,"【野帳提出あり】","")</f>
        <v/>
      </c>
    </row>
    <row r="72" spans="1:17">
      <c r="A72" s="2" t="str">
        <f>注文フォーム!B33</f>
        <v xml:space="preserve">分析依頼の目的 </v>
      </c>
      <c r="B72" s="2" t="s">
        <v>264</v>
      </c>
      <c r="C72" s="84" t="str">
        <f>IF(注文フォーム!D52=注文フォーム!BP3,"【精度管理データ提出】","")</f>
        <v/>
      </c>
    </row>
    <row r="73" spans="1:17">
      <c r="C73" s="84"/>
    </row>
    <row r="74" spans="1:17">
      <c r="A74" s="2" t="str">
        <f>注文フォーム!B62</f>
        <v xml:space="preserve">試料の返却 </v>
      </c>
      <c r="B74" s="2" t="s">
        <v>260</v>
      </c>
      <c r="C74" s="84" t="str">
        <f>IF(注文フォーム!D62=注文フォーム!BT3,"【試料返却あり】","")</f>
        <v/>
      </c>
    </row>
    <row r="75" spans="1:17">
      <c r="B75" s="2" t="s">
        <v>259</v>
      </c>
      <c r="C75" s="84"/>
    </row>
    <row r="76" spans="1:17">
      <c r="C76" s="84"/>
      <c r="Q76" s="58" t="s">
        <v>269</v>
      </c>
    </row>
    <row r="77" spans="1:17">
      <c r="A77" s="2" t="str">
        <f>注文フォーム!B42</f>
        <v xml:space="preserve">速報納期 </v>
      </c>
      <c r="B77" s="2" t="s">
        <v>257</v>
      </c>
      <c r="C77" s="58" t="str">
        <f>IF(注文フォーム!D42="","",IFERROR(IF(注文フォーム!D42=注文フォーム!BL2,"",(IF(注文フォーム!D41=注文フォーム!BL3,"","【速報納期指定】"))),""))</f>
        <v/>
      </c>
      <c r="Q77" s="58" t="str">
        <f>C77&amp;"_"&amp;C78&amp;"_"&amp;C79</f>
        <v xml:space="preserve">__
</v>
      </c>
    </row>
    <row r="78" spans="1:17">
      <c r="A78" s="2" t="str">
        <f>注文フォーム!B49</f>
        <v xml:space="preserve">報告書発行日 </v>
      </c>
      <c r="B78" s="2" t="s">
        <v>258</v>
      </c>
      <c r="C78" s="84" t="str">
        <f>IF(注文フォーム!D49="","",IF(注文フォーム!D49=注文フォーム!BR2,"","【報告書提出日指定】:"&amp;IF(読込み用!C83=TRUE,TEXT(注文フォーム!D49,"m月d日"),注文フォーム!D49)))</f>
        <v/>
      </c>
    </row>
    <row r="79" spans="1:17">
      <c r="A79" s="2" t="str">
        <f>注文フォーム!B36</f>
        <v>採取社名(報告書備考欄に記載されます）</v>
      </c>
      <c r="B79" s="2" t="s">
        <v>256</v>
      </c>
      <c r="C79" s="58" t="str">
        <f>IF(注文フォーム!D36="","","【報告書記載】採取者："&amp;注文フォーム!D36)&amp;注文フォーム!AT232&amp;CHAR(10)</f>
        <v xml:space="preserve">
</v>
      </c>
    </row>
    <row r="80" spans="1:17">
      <c r="A80" s="2" t="str">
        <f>注文フォーム!B37</f>
        <v xml:space="preserve">搬入方法 </v>
      </c>
      <c r="B80" s="2" t="s">
        <v>199</v>
      </c>
      <c r="C80" s="58" t="str">
        <f>IF(注文フォーム!D37="","","["&amp;注文フォーム!D37&amp;"]")</f>
        <v/>
      </c>
    </row>
    <row r="81" spans="1:17">
      <c r="A81" s="2" t="str">
        <f>注文フォーム!B39</f>
        <v xml:space="preserve">試料到着予定日 </v>
      </c>
      <c r="B81" s="2" t="s">
        <v>263</v>
      </c>
      <c r="C81" s="58" t="str">
        <f>IF(注文フォーム!D39="","",MONTH(注文フォーム!D39)&amp;"/"&amp;DAY(注文フォーム!D39)&amp;"着予定")</f>
        <v/>
      </c>
    </row>
    <row r="83" spans="1:17">
      <c r="C83" s="58" t="b">
        <f>ISNUMBER(注文フォーム!D49)</f>
        <v>0</v>
      </c>
    </row>
    <row r="85" spans="1:17">
      <c r="Q85" s="58" t="s">
        <v>270</v>
      </c>
    </row>
    <row r="86" spans="1:17">
      <c r="C86" s="58" t="str">
        <f>注文フォーム!A240</f>
        <v xml:space="preserve">備考欄 :                              /
</v>
      </c>
      <c r="Q86" s="58" t="str">
        <f>C86</f>
        <v xml:space="preserve">備考欄 :                              /
</v>
      </c>
    </row>
    <row r="92" spans="1:17">
      <c r="Q92" s="58" t="s">
        <v>268</v>
      </c>
    </row>
    <row r="93" spans="1:17">
      <c r="C93" s="58" t="str">
        <f>IF(注文フォーム!D50="","","[報告書発送方法]"&amp;注文フォーム!D50)</f>
        <v/>
      </c>
      <c r="Q93" s="188" t="str">
        <f>IF(注文フォーム!D50="","",IF(注文フォーム!D50=注文フォーム!BM4,"","[報告書発送方法]"&amp;注文フォーム!D50))</f>
        <v/>
      </c>
    </row>
    <row r="94" spans="1:17">
      <c r="C94" s="58" t="str">
        <f>"〒"&amp;Q56&amp;" "&amp;Q57&amp;Q58&amp;Q59&amp;" "&amp;Q60&amp;" "&amp;Q61&amp;" "&amp;Q62&amp;"   tel"&amp;Q55</f>
        <v>〒       tel</v>
      </c>
      <c r="Q94" s="188" t="str">
        <f>IF(注文フォーム!D63=注文フォーム!BR3,"[容器・試料返却先]"&amp;読込み用!C95,"")</f>
        <v/>
      </c>
    </row>
    <row r="95" spans="1:17">
      <c r="A95" s="2" t="s">
        <v>562</v>
      </c>
      <c r="C95" s="58">
        <f>IF(注文フォーム!D63=注文フォーム!BO5,"その他："&amp;読込み用!C94,注文フォーム!D63)</f>
        <v>0</v>
      </c>
    </row>
    <row r="97" spans="1:17">
      <c r="A97" s="2" t="s">
        <v>496</v>
      </c>
      <c r="Q97" s="58" t="str">
        <f>チェック用シート!E13</f>
        <v/>
      </c>
    </row>
    <row r="98" spans="1:17">
      <c r="C98" s="58" t="str">
        <f>"〒"&amp;Q19&amp;" "&amp;Q20&amp;Q21&amp;Q22&amp;" "&amp;Q23&amp;" "&amp;Q24&amp;" "&amp;Q25&amp;"   tel"&amp;Q18</f>
        <v>〒       tel</v>
      </c>
    </row>
    <row r="99" spans="1:17">
      <c r="A99" s="2" t="s">
        <v>563</v>
      </c>
      <c r="C99" s="58">
        <f>IF(注文フォーム!D57=注文フォーム!BS3,"その他："&amp;読込み用!C98,注文フォーム!D57)</f>
        <v>0</v>
      </c>
      <c r="Q99" s="58" t="str">
        <f>IF(注文フォーム!D57=注文フォーム!BQ2,"",A99&amp;C99)</f>
        <v>[成果品送付先]0</v>
      </c>
    </row>
    <row r="100" spans="1:17">
      <c r="C100" s="58" t="str">
        <f>"〒"&amp;Q46&amp;" "&amp;Q47&amp;Q48&amp;Q49&amp;" "&amp;Q50&amp;" "&amp;Q51&amp;" "&amp;Q52&amp;"   tel"&amp;Q45</f>
        <v>〒       tel</v>
      </c>
    </row>
    <row r="101" spans="1:17">
      <c r="A101" s="2" t="s">
        <v>564</v>
      </c>
      <c r="C101" s="58">
        <f>IF(注文フォーム!D58=注文フォーム!BJ4,"その他："&amp;読込み用!C100,注文フォーム!D58)</f>
        <v>0</v>
      </c>
      <c r="Q101" s="58" t="str">
        <f>IF(注文フォーム!D58=注文フォーム!BH2,"",A101&amp;C101)</f>
        <v/>
      </c>
    </row>
    <row r="103" spans="1:17">
      <c r="A103" s="2" t="s">
        <v>565</v>
      </c>
      <c r="C103" s="58" t="str">
        <f>IF(注文フォーム!D59="","",注文フォーム!D59)</f>
        <v/>
      </c>
      <c r="Q103" s="58" t="str">
        <f>IF(注文フォーム!D59="","",A103&amp;C103)</f>
        <v/>
      </c>
    </row>
    <row r="105" spans="1:17">
      <c r="A105" s="2" t="s">
        <v>566</v>
      </c>
      <c r="C105" s="58" t="str">
        <f>C93&amp;"___"&amp;Q99&amp;"___"&amp;Q101&amp;"___"&amp;Q103&amp;"___"&amp;Q94</f>
        <v>___[成果品送付先]0_________</v>
      </c>
    </row>
  </sheetData>
  <mergeCells count="3">
    <mergeCell ref="A2:B2"/>
    <mergeCell ref="A3:B3"/>
    <mergeCell ref="A38:B38"/>
  </mergeCells>
  <phoneticPr fontId="24"/>
  <dataValidations count="1">
    <dataValidation imeMode="off" operator="lessThanOrEqual" allowBlank="1" showInputMessage="1" showErrorMessage="1" error="半角入力" prompt="半角12文字まで" sqref="J19:M23 F18:G18 D1:G17 H1:XFD18 C1:C3 Q96:Q1048576 A68:B68 C85:C92 R19:XFD1048576 A1:B62 F40:G82 N19:Q82 A70:B82 C76:E76 D18:D23 H30:M82 F29:L29 E26:L28 E30 D26:D30 D35:E75 Q85:Q94 D77:E82 F30:G35 D85:P1048576 C94:C1048576 A85:B1048576"/>
  </dataValidations>
  <pageMargins left="0.70866141732283472" right="0.70866141732283472" top="0.74803149606299213" bottom="0.74803149606299213" header="0.31496062992125984" footer="0.31496062992125984"/>
  <pageSetup paperSize="9" orientation="portrait" r:id="rId1"/>
  <headerFooter>
    <oddHeader>&amp;L●●STEP5-1　入力内容の確認（基本情報）●●&amp;Rユーロフィン日本環境株式会社</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G41"/>
  <sheetViews>
    <sheetView showGridLines="0" showZeros="0" zoomScale="70" zoomScaleNormal="70" workbookViewId="0">
      <pane xSplit="2" ySplit="3" topLeftCell="C4" activePane="bottomRight" state="frozen"/>
      <selection activeCell="E21" sqref="E21"/>
      <selection pane="topRight" activeCell="E21" sqref="E21"/>
      <selection pane="bottomLeft" activeCell="E21" sqref="E21"/>
      <selection pane="bottomRight" activeCell="N15" sqref="N11:N40"/>
    </sheetView>
  </sheetViews>
  <sheetFormatPr defaultColWidth="9" defaultRowHeight="13.5"/>
  <cols>
    <col min="1" max="1" width="14.625" style="2" customWidth="1"/>
    <col min="2" max="2" width="11.125" style="58" customWidth="1"/>
    <col min="3" max="3" width="39.75" style="58" customWidth="1"/>
    <col min="4" max="4" width="38.375" style="2" customWidth="1"/>
    <col min="5" max="8" width="11.5" style="2" customWidth="1"/>
    <col min="9" max="9" width="17.375" style="19" customWidth="1"/>
    <col min="10" max="10" width="11" style="2" customWidth="1"/>
    <col min="11" max="11" width="26.125" style="2" customWidth="1"/>
    <col min="12" max="13" width="9.5" style="2" customWidth="1"/>
    <col min="14" max="15" width="12.25" style="20" customWidth="1"/>
    <col min="16" max="16" width="9" style="20" customWidth="1"/>
    <col min="17" max="20" width="9" style="2" customWidth="1"/>
    <col min="21" max="21" width="32" style="2" customWidth="1"/>
    <col min="22" max="26" width="9" style="2" customWidth="1"/>
    <col min="27" max="27" width="35.875" style="1" customWidth="1"/>
    <col min="28" max="28" width="9" style="2"/>
    <col min="29" max="29" width="9.125" style="2" customWidth="1"/>
    <col min="30" max="30" width="79.125" style="2" customWidth="1"/>
    <col min="31" max="16384" width="9" style="2"/>
  </cols>
  <sheetData>
    <row r="1" spans="1:33" s="1" customFormat="1" ht="22.5" customHeight="1">
      <c r="A1" s="3" t="s">
        <v>56</v>
      </c>
      <c r="B1" s="4"/>
      <c r="C1" s="4"/>
      <c r="J1" s="5"/>
      <c r="K1" s="37"/>
      <c r="L1" s="5"/>
      <c r="M1" s="5"/>
      <c r="N1" s="147"/>
      <c r="O1" s="148"/>
      <c r="P1" s="148"/>
      <c r="Q1" s="8"/>
      <c r="R1" s="8"/>
      <c r="S1" s="8"/>
      <c r="T1" s="8"/>
      <c r="U1" s="8"/>
      <c r="X1" s="9"/>
      <c r="AA1" s="10"/>
      <c r="AD1" s="9"/>
    </row>
    <row r="2" spans="1:33" s="1" customFormat="1" ht="22.5" customHeight="1">
      <c r="A2" s="873"/>
      <c r="B2" s="873"/>
      <c r="C2" s="8"/>
      <c r="J2" s="5"/>
      <c r="K2" s="5"/>
      <c r="L2" s="5"/>
      <c r="M2" s="5"/>
      <c r="N2" s="147"/>
      <c r="O2" s="149"/>
      <c r="P2" s="149"/>
      <c r="Q2" s="12"/>
      <c r="R2" s="12"/>
      <c r="S2" s="12"/>
      <c r="T2" s="12"/>
      <c r="U2" s="12"/>
      <c r="X2" s="9"/>
      <c r="AA2" s="10"/>
      <c r="AD2" s="9"/>
    </row>
    <row r="3" spans="1:33" s="1" customFormat="1" ht="22.5" customHeight="1">
      <c r="A3" s="877"/>
      <c r="B3" s="877"/>
      <c r="C3" s="194"/>
      <c r="D3" s="195"/>
      <c r="E3" s="195"/>
      <c r="F3" s="195"/>
      <c r="G3" s="195"/>
      <c r="H3" s="195"/>
      <c r="I3" s="195"/>
      <c r="J3" s="191"/>
      <c r="K3" s="191"/>
      <c r="L3" s="191"/>
      <c r="M3" s="191"/>
      <c r="N3" s="192"/>
      <c r="O3" s="193"/>
      <c r="P3" s="149"/>
      <c r="Q3" s="12"/>
      <c r="R3" s="12"/>
      <c r="S3" s="12"/>
      <c r="T3" s="12"/>
      <c r="U3" s="12"/>
      <c r="X3" s="9"/>
      <c r="AA3" s="15"/>
      <c r="AD3" s="9"/>
    </row>
    <row r="4" spans="1:33">
      <c r="A4" s="28"/>
      <c r="B4" s="196"/>
      <c r="C4" s="196"/>
      <c r="D4" s="28"/>
      <c r="E4" s="28"/>
      <c r="F4" s="28"/>
      <c r="G4" s="28"/>
      <c r="H4" s="28"/>
      <c r="I4" s="29"/>
      <c r="J4" s="28"/>
      <c r="K4" s="28"/>
      <c r="L4" s="28"/>
      <c r="M4" s="28"/>
      <c r="N4" s="28"/>
      <c r="O4" s="28"/>
      <c r="Q4" s="2">
        <f>C4</f>
        <v>0</v>
      </c>
    </row>
    <row r="5" spans="1:33">
      <c r="A5" s="28"/>
      <c r="B5" s="196"/>
      <c r="C5" s="196"/>
      <c r="D5" s="28"/>
      <c r="E5" s="28"/>
      <c r="F5" s="28"/>
      <c r="G5" s="28"/>
      <c r="H5" s="28"/>
      <c r="I5" s="29"/>
      <c r="J5" s="28"/>
      <c r="K5" s="28"/>
      <c r="L5" s="28"/>
      <c r="M5" s="28"/>
      <c r="N5" s="28"/>
      <c r="O5" s="28"/>
    </row>
    <row r="6" spans="1:33">
      <c r="A6" s="878"/>
      <c r="B6" s="197"/>
      <c r="C6" s="879"/>
      <c r="D6" s="879"/>
      <c r="E6" s="879"/>
      <c r="F6" s="879"/>
      <c r="G6" s="879"/>
      <c r="H6" s="879"/>
      <c r="I6" s="879"/>
      <c r="J6" s="879"/>
      <c r="K6" s="879"/>
      <c r="L6" s="28"/>
      <c r="M6" s="28"/>
      <c r="N6" s="28"/>
      <c r="O6" s="28"/>
    </row>
    <row r="7" spans="1:33">
      <c r="A7" s="878"/>
      <c r="B7" s="197"/>
      <c r="C7" s="879"/>
      <c r="D7" s="879"/>
      <c r="E7" s="879"/>
      <c r="F7" s="879"/>
      <c r="G7" s="879"/>
      <c r="H7" s="879"/>
      <c r="I7" s="879"/>
      <c r="J7" s="879"/>
      <c r="K7" s="879"/>
      <c r="L7" s="28"/>
      <c r="M7" s="28"/>
      <c r="N7" s="28"/>
      <c r="O7" s="28"/>
    </row>
    <row r="8" spans="1:33">
      <c r="A8" s="878"/>
      <c r="B8" s="197"/>
      <c r="C8" s="879"/>
      <c r="D8" s="879"/>
      <c r="E8" s="879"/>
      <c r="F8" s="879"/>
      <c r="G8" s="879"/>
      <c r="H8" s="879"/>
      <c r="I8" s="879"/>
      <c r="J8" s="879"/>
      <c r="K8" s="879"/>
      <c r="L8" s="28"/>
      <c r="M8" s="28"/>
      <c r="N8" s="28"/>
      <c r="O8" s="28"/>
    </row>
    <row r="9" spans="1:33">
      <c r="A9" s="38"/>
      <c r="B9" s="39"/>
      <c r="C9" s="40"/>
      <c r="D9" s="38"/>
      <c r="E9" s="38"/>
      <c r="F9" s="38"/>
      <c r="G9" s="38"/>
      <c r="H9" s="38"/>
      <c r="I9" s="41"/>
      <c r="J9" s="38"/>
      <c r="K9" s="38"/>
      <c r="Q9" s="2" t="s">
        <v>70</v>
      </c>
      <c r="U9" s="71" t="str">
        <f>TRIM(注文フォーム!D36)</f>
        <v/>
      </c>
    </row>
    <row r="10" spans="1:33" ht="14.25" thickBot="1">
      <c r="A10" s="42" t="s">
        <v>19</v>
      </c>
      <c r="B10" s="43" t="s">
        <v>57</v>
      </c>
      <c r="C10" s="43" t="s">
        <v>62</v>
      </c>
      <c r="D10" s="43" t="s">
        <v>28</v>
      </c>
      <c r="E10" s="43" t="s">
        <v>58</v>
      </c>
      <c r="F10" s="43" t="s">
        <v>65</v>
      </c>
      <c r="G10" s="43" t="s">
        <v>58</v>
      </c>
      <c r="H10" s="43" t="s">
        <v>65</v>
      </c>
      <c r="I10" s="44" t="s">
        <v>345</v>
      </c>
      <c r="J10" s="45" t="s">
        <v>346</v>
      </c>
      <c r="K10" s="46" t="s">
        <v>347</v>
      </c>
      <c r="L10" s="155" t="s">
        <v>348</v>
      </c>
      <c r="M10" s="155" t="s">
        <v>344</v>
      </c>
      <c r="N10" s="168" t="s">
        <v>394</v>
      </c>
      <c r="O10" s="20" t="s">
        <v>349</v>
      </c>
      <c r="P10" s="20" t="s">
        <v>59</v>
      </c>
      <c r="Q10" s="21" t="s">
        <v>60</v>
      </c>
      <c r="R10" s="21" t="s">
        <v>61</v>
      </c>
      <c r="S10" s="21" t="s">
        <v>58</v>
      </c>
      <c r="U10" s="198" t="s">
        <v>502</v>
      </c>
      <c r="V10" s="21" t="s">
        <v>497</v>
      </c>
      <c r="Y10" s="1"/>
      <c r="AA10" s="2"/>
      <c r="AG10" s="2" t="str">
        <f>AG11&amp;" "&amp;AG12&amp;" "&amp;AG13&amp;" "&amp;AG14&amp;" "&amp;AG15&amp;" "&amp;AG16&amp;" "&amp;AG17&amp;" "&amp;AG18&amp;" "&amp;AG19&amp;" "&amp;AG20&amp;" "&amp;AG21&amp;" "&amp;AG22&amp;" "&amp;AG23&amp;" "&amp;AG24&amp;" "&amp;AG25&amp;" "&amp;AG26&amp;" "&amp;AG27&amp;" "&amp;AG28&amp;" "&amp;AG29&amp;" "&amp;AG30&amp;" "&amp;AG31&amp;" "&amp;AG32&amp;" "&amp;AG33&amp;" "&amp;AG34&amp;" "&amp;AG35&amp;" "&amp;AG36&amp;" "&amp;AG37&amp;" "&amp;AG38&amp;" "&amp;AG39&amp;" "&amp;AG40&amp;"/"</f>
        <v xml:space="preserve">                             /</v>
      </c>
    </row>
    <row r="11" spans="1:33" ht="28.5" customHeight="1" thickTop="1">
      <c r="A11" s="47"/>
      <c r="B11" s="48">
        <v>1</v>
      </c>
      <c r="C11" s="49" t="str">
        <f>SUBSTITUTE(ASC(注文フォーム!B69), CHAR(10), "")&amp;""</f>
        <v/>
      </c>
      <c r="D11" s="62" t="str">
        <f>IF(注文フォーム!B69="","",IF(注文フォーム!D69="","-",SUBSTITUTE(ASC(注文フォーム!D69),CHAR(10),"")))</f>
        <v/>
      </c>
      <c r="E11" s="66" t="str">
        <f>注文フォーム!E69&amp;""</f>
        <v/>
      </c>
      <c r="F11" s="50"/>
      <c r="G11" s="51"/>
      <c r="H11" s="61"/>
      <c r="I11" s="51" t="str">
        <f>注文フォーム!N69&amp;""</f>
        <v/>
      </c>
      <c r="J11" s="202" t="str">
        <f>SUBSTITUTE(注文フォーム!O69,"-","")&amp;SUBSTITUTE(SUBSTITUTE(SUBSTITUTE(注文フォーム!P69,"―",""),"-",""),"その他（直接入力ください）","")</f>
        <v/>
      </c>
      <c r="K11" s="52" t="str">
        <f>注文フォーム!Q69&amp;""</f>
        <v/>
      </c>
      <c r="L11" s="156" t="str">
        <f>O11&amp;P11</f>
        <v/>
      </c>
      <c r="M11" s="157" t="str">
        <f>注文フォーム!U69&amp;""</f>
        <v/>
      </c>
      <c r="N11" s="20" t="str">
        <f>IFERROR(IF(注文フォーム!$F69="","",VLOOKUP($AD11,注文フォーム!$DC$3:$DE$24,注文フォーム!$E$66,FALSE)),"")</f>
        <v/>
      </c>
      <c r="O11" s="20" t="str">
        <f>IF(注文フォーム!S69="","",IF(注文フォーム!F69=注文フォーム!$CI$3,IF(注文フォーム!R69=注文フォーム!$CE$6,"",注文フォーム!R69)&amp;注文フォーム!S69&amp;"年",""))</f>
        <v/>
      </c>
      <c r="P11" s="20" t="str">
        <f>IF(注文フォーム!T69="","",IF(注文フォーム!F69=注文フォーム!$CI$3,注文フォーム!T69&amp;"月"))</f>
        <v/>
      </c>
      <c r="Q11" s="2" t="str">
        <f>IF(E11="","",YEAR(E11))</f>
        <v/>
      </c>
      <c r="R11" s="2" t="str">
        <f>IF(E11="","",MONTH(E11))</f>
        <v/>
      </c>
      <c r="S11" s="2" t="str">
        <f>IF(E11="","",DAY(E11))</f>
        <v/>
      </c>
      <c r="U11" s="199" t="str">
        <f>IF(N11="","",IF($U$9&amp;注文フォーム!V69="","",IF($U$9="",注文フォーム!V69,"採取者："&amp;注文フォーム!$D$36&amp;CHAR(10)&amp;注文フォーム!V69)))</f>
        <v/>
      </c>
      <c r="V11" s="2" t="e">
        <f>VLOOKUP(注文フォーム!F69,注文フォーム!$DF$3:$DG$17,2,FALSE)</f>
        <v>#N/A</v>
      </c>
      <c r="Y11" s="1"/>
      <c r="AA11" s="71" t="str">
        <f>注文フォーム!F69&amp;""</f>
        <v/>
      </c>
      <c r="AB11" s="72" t="str">
        <f>IF(AA11=注文フォーム!$CI$17,"",注文フォーム!I69&amp;"")</f>
        <v/>
      </c>
      <c r="AC11" s="72" t="str">
        <f>IF(COUNTIF(注文フォーム!J69,"*"&amp;注文フォーム!$CP$11&amp;"*")&gt;0,注文フォーム!$CP$11,"")</f>
        <v/>
      </c>
      <c r="AD11" s="72" t="str">
        <f>AA11&amp;AB11&amp;AC11</f>
        <v/>
      </c>
      <c r="AF11" s="71" t="str">
        <f>I11&amp;" "&amp;J11&amp;" "&amp;K11&amp;" "&amp;L11&amp;" "&amp;M11</f>
        <v xml:space="preserve">    </v>
      </c>
      <c r="AG11" s="475" t="str">
        <f>IF(注文フォーム!F69=注文フォーム!$CX$3,B11&amp;","&amp;AF11,"")</f>
        <v/>
      </c>
    </row>
    <row r="12" spans="1:33" ht="28.5" customHeight="1">
      <c r="A12" s="53"/>
      <c r="B12" s="54">
        <v>2</v>
      </c>
      <c r="C12" s="49" t="str">
        <f>SUBSTITUTE(ASC(注文フォーム!B70), CHAR(10), "")&amp;""</f>
        <v/>
      </c>
      <c r="D12" s="62" t="str">
        <f>IF(注文フォーム!B70="","",IF(注文フォーム!D70="","-",SUBSTITUTE(ASC(注文フォーム!D70),CHAR(10),"")))</f>
        <v/>
      </c>
      <c r="E12" s="66" t="str">
        <f>注文フォーム!E70&amp;""</f>
        <v/>
      </c>
      <c r="F12" s="50"/>
      <c r="G12" s="51"/>
      <c r="H12" s="61"/>
      <c r="I12" s="51" t="str">
        <f>注文フォーム!N70&amp;""</f>
        <v/>
      </c>
      <c r="J12" s="202" t="str">
        <f>SUBSTITUTE(注文フォーム!O70,"-","")&amp;SUBSTITUTE(SUBSTITUTE(SUBSTITUTE(注文フォーム!P70,"―",""),"-",""),"その他（直接入力ください）","")</f>
        <v/>
      </c>
      <c r="K12" s="52" t="str">
        <f>注文フォーム!Q70&amp;""</f>
        <v/>
      </c>
      <c r="L12" s="158" t="str">
        <f t="shared" ref="L12:L40" si="0">O12&amp;P12</f>
        <v/>
      </c>
      <c r="M12" s="157" t="str">
        <f>注文フォーム!U70&amp;""</f>
        <v/>
      </c>
      <c r="N12" s="20" t="str">
        <f>IFERROR(IF(注文フォーム!$F70="","",VLOOKUP($AD12,注文フォーム!$DC$3:$DE$24,注文フォーム!$E$66,FALSE)),"")</f>
        <v/>
      </c>
      <c r="O12" s="20" t="str">
        <f>IF(注文フォーム!S70="","",IF(注文フォーム!F70=注文フォーム!$CI$3,IF(注文フォーム!R70=注文フォーム!$CE$6,"",注文フォーム!R70)&amp;注文フォーム!S70&amp;"年",""))</f>
        <v/>
      </c>
      <c r="P12" s="20" t="str">
        <f>IF(注文フォーム!T70="","",IF(注文フォーム!F70=注文フォーム!$CI$3,注文フォーム!T70&amp;"月"))</f>
        <v/>
      </c>
      <c r="Q12" s="2" t="str">
        <f t="shared" ref="Q12:Q40" si="1">IF(E12="","",YEAR(E12))</f>
        <v/>
      </c>
      <c r="R12" s="2" t="str">
        <f t="shared" ref="R12:R40" si="2">IF(E12="","",MONTH(E12))</f>
        <v/>
      </c>
      <c r="S12" s="2" t="str">
        <f t="shared" ref="S12:S40" si="3">IF(E12="","",DAY(E12))</f>
        <v/>
      </c>
      <c r="U12" s="199" t="str">
        <f>IF(N12="","",IF($U$9&amp;注文フォーム!V70="","",IF($U$9="",注文フォーム!V70,"採取者："&amp;注文フォーム!$D$36&amp;CHAR(10)&amp;注文フォーム!V70)))</f>
        <v/>
      </c>
      <c r="V12" s="2" t="e">
        <f>VLOOKUP(注文フォーム!F70,注文フォーム!$DF$3:$DG$17,2,FALSE)</f>
        <v>#N/A</v>
      </c>
      <c r="Y12" s="1"/>
      <c r="AA12" s="71" t="str">
        <f>注文フォーム!F70&amp;""</f>
        <v/>
      </c>
      <c r="AB12" s="72" t="str">
        <f>IF(AA12=注文フォーム!$CI$17,"",注文フォーム!I70&amp;"")</f>
        <v/>
      </c>
      <c r="AC12" s="72" t="str">
        <f>IF(COUNTIF(注文フォーム!J70,"*"&amp;注文フォーム!$CP$11&amp;"*")&gt;0,注文フォーム!$CP$11,"")</f>
        <v/>
      </c>
      <c r="AD12" s="71" t="str">
        <f t="shared" ref="AD12:AD39" si="4">AA12&amp;AB12&amp;AC12</f>
        <v/>
      </c>
      <c r="AF12" s="71" t="str">
        <f t="shared" ref="AF12:AF40" si="5">I12&amp;" "&amp;J12&amp;" "&amp;K12&amp;" "&amp;L12&amp;" "&amp;M12</f>
        <v xml:space="preserve">    </v>
      </c>
      <c r="AG12" s="475" t="str">
        <f>IF(注文フォーム!F70=注文フォーム!$CX$3,B12&amp;","&amp;AF12,"")</f>
        <v/>
      </c>
    </row>
    <row r="13" spans="1:33" ht="28.5" customHeight="1">
      <c r="A13" s="53"/>
      <c r="B13" s="54">
        <v>3</v>
      </c>
      <c r="C13" s="49" t="str">
        <f>SUBSTITUTE(ASC(注文フォーム!B71), CHAR(10), "")&amp;""</f>
        <v/>
      </c>
      <c r="D13" s="62" t="str">
        <f>IF(注文フォーム!B71="","",IF(注文フォーム!D71="","-",SUBSTITUTE(ASC(注文フォーム!D71),CHAR(10),"")))</f>
        <v/>
      </c>
      <c r="E13" s="66" t="str">
        <f>注文フォーム!E71&amp;""</f>
        <v/>
      </c>
      <c r="F13" s="50"/>
      <c r="G13" s="51"/>
      <c r="H13" s="61"/>
      <c r="I13" s="51" t="str">
        <f>注文フォーム!N71&amp;""</f>
        <v/>
      </c>
      <c r="J13" s="202" t="str">
        <f>SUBSTITUTE(注文フォーム!O71,"-","")&amp;SUBSTITUTE(SUBSTITUTE(SUBSTITUTE(注文フォーム!P71,"―",""),"-",""),"その他（直接入力ください）","")</f>
        <v/>
      </c>
      <c r="K13" s="52" t="str">
        <f>注文フォーム!Q71&amp;""</f>
        <v/>
      </c>
      <c r="L13" s="158" t="str">
        <f t="shared" si="0"/>
        <v/>
      </c>
      <c r="M13" s="157" t="str">
        <f>注文フォーム!U71&amp;""</f>
        <v/>
      </c>
      <c r="N13" s="20" t="str">
        <f>IFERROR(IF(注文フォーム!$F71="","",VLOOKUP($AD13,注文フォーム!$DC$3:$DE$24,注文フォーム!$E$66,FALSE)),"")</f>
        <v/>
      </c>
      <c r="O13" s="20" t="str">
        <f>IF(注文フォーム!S71="","",IF(注文フォーム!F71=注文フォーム!$CI$3,IF(注文フォーム!R71=注文フォーム!$CE$6,"",注文フォーム!R71)&amp;注文フォーム!S71&amp;"年",""))</f>
        <v/>
      </c>
      <c r="P13" s="20" t="str">
        <f>IF(注文フォーム!T71="","",IF(注文フォーム!F71=注文フォーム!$CI$3,注文フォーム!T71&amp;"月"))</f>
        <v/>
      </c>
      <c r="Q13" s="2" t="str">
        <f t="shared" si="1"/>
        <v/>
      </c>
      <c r="R13" s="2" t="str">
        <f t="shared" si="2"/>
        <v/>
      </c>
      <c r="S13" s="2" t="str">
        <f t="shared" si="3"/>
        <v/>
      </c>
      <c r="U13" s="199" t="str">
        <f>IF(N13="","",IF($U$9&amp;注文フォーム!V71="","",IF($U$9="",注文フォーム!V71,"採取者："&amp;注文フォーム!$D$36&amp;CHAR(10)&amp;注文フォーム!V71)))</f>
        <v/>
      </c>
      <c r="V13" s="2" t="e">
        <f>VLOOKUP(注文フォーム!F71,注文フォーム!$DF$3:$DG$17,2,FALSE)</f>
        <v>#N/A</v>
      </c>
      <c r="Y13" s="1"/>
      <c r="AA13" s="71" t="str">
        <f>注文フォーム!F71&amp;""</f>
        <v/>
      </c>
      <c r="AB13" s="72" t="str">
        <f>IF(AA13=注文フォーム!$CI$17,"",注文フォーム!I71&amp;"")</f>
        <v/>
      </c>
      <c r="AC13" s="72" t="str">
        <f>IF(COUNTIF(注文フォーム!J71,"*"&amp;注文フォーム!$CP$11&amp;"*")&gt;0,注文フォーム!$CP$11,"")</f>
        <v/>
      </c>
      <c r="AD13" s="71" t="str">
        <f>AA13&amp;AB13&amp;AC13</f>
        <v/>
      </c>
      <c r="AF13" s="71" t="str">
        <f t="shared" si="5"/>
        <v xml:space="preserve">    </v>
      </c>
      <c r="AG13" s="475" t="str">
        <f>IF(注文フォーム!F71=注文フォーム!$CX$3,B13&amp;","&amp;AF13,"")</f>
        <v/>
      </c>
    </row>
    <row r="14" spans="1:33" ht="28.5" customHeight="1">
      <c r="A14" s="53"/>
      <c r="B14" s="54">
        <v>4</v>
      </c>
      <c r="C14" s="49" t="str">
        <f>SUBSTITUTE(ASC(注文フォーム!B72), CHAR(10), "")&amp;""</f>
        <v/>
      </c>
      <c r="D14" s="62" t="str">
        <f>IF(注文フォーム!B72="","",IF(注文フォーム!D72="","-",SUBSTITUTE(ASC(注文フォーム!D72),CHAR(10),"")))</f>
        <v/>
      </c>
      <c r="E14" s="66" t="str">
        <f>注文フォーム!E72&amp;""</f>
        <v/>
      </c>
      <c r="F14" s="50"/>
      <c r="G14" s="51"/>
      <c r="H14" s="61"/>
      <c r="I14" s="51" t="str">
        <f>注文フォーム!N72&amp;""</f>
        <v/>
      </c>
      <c r="J14" s="202" t="str">
        <f>SUBSTITUTE(注文フォーム!O72,"-","")&amp;SUBSTITUTE(SUBSTITUTE(SUBSTITUTE(注文フォーム!P72,"―",""),"-",""),"その他（直接入力ください）","")</f>
        <v/>
      </c>
      <c r="K14" s="52" t="str">
        <f>注文フォーム!Q72&amp;""</f>
        <v/>
      </c>
      <c r="L14" s="158" t="str">
        <f t="shared" si="0"/>
        <v/>
      </c>
      <c r="M14" s="157" t="str">
        <f>注文フォーム!U72&amp;""</f>
        <v/>
      </c>
      <c r="N14" s="20" t="str">
        <f>IFERROR(IF(注文フォーム!$F72="","",VLOOKUP($AD14,注文フォーム!$DC$3:$DE$24,注文フォーム!$E$66,FALSE)),"")</f>
        <v/>
      </c>
      <c r="O14" s="20" t="str">
        <f>IF(注文フォーム!S72="","",IF(注文フォーム!F72=注文フォーム!$CI$3,IF(注文フォーム!R72=注文フォーム!$CE$6,"",注文フォーム!R72)&amp;注文フォーム!S72&amp;"年",""))</f>
        <v/>
      </c>
      <c r="P14" s="20" t="str">
        <f>IF(注文フォーム!T72="","",IF(注文フォーム!F72=注文フォーム!$CI$3,注文フォーム!T72&amp;"月"))</f>
        <v/>
      </c>
      <c r="Q14" s="2" t="str">
        <f t="shared" si="1"/>
        <v/>
      </c>
      <c r="R14" s="2" t="str">
        <f t="shared" si="2"/>
        <v/>
      </c>
      <c r="S14" s="2" t="str">
        <f t="shared" si="3"/>
        <v/>
      </c>
      <c r="U14" s="199" t="str">
        <f>IF(N14="","",IF($U$9&amp;注文フォーム!V72="","",IF($U$9="",注文フォーム!V72,"採取者："&amp;注文フォーム!$D$36&amp;CHAR(10)&amp;注文フォーム!V72)))</f>
        <v/>
      </c>
      <c r="V14" s="2" t="e">
        <f>VLOOKUP(注文フォーム!F72,注文フォーム!$DF$3:$DG$17,2,FALSE)</f>
        <v>#N/A</v>
      </c>
      <c r="Y14" s="1"/>
      <c r="AA14" s="71" t="str">
        <f>注文フォーム!F72&amp;""</f>
        <v/>
      </c>
      <c r="AB14" s="72" t="str">
        <f>IF(AA14=注文フォーム!$CI$17,"",注文フォーム!I72&amp;"")</f>
        <v/>
      </c>
      <c r="AC14" s="72" t="str">
        <f>IF(COUNTIF(注文フォーム!J72,"*"&amp;注文フォーム!$CP$11&amp;"*")&gt;0,注文フォーム!$CP$11,"")</f>
        <v/>
      </c>
      <c r="AD14" s="71" t="str">
        <f t="shared" si="4"/>
        <v/>
      </c>
      <c r="AF14" s="71" t="str">
        <f t="shared" si="5"/>
        <v xml:space="preserve">    </v>
      </c>
      <c r="AG14" s="475" t="str">
        <f>IF(注文フォーム!F72=注文フォーム!$CX$3,B14&amp;","&amp;AF14,"")</f>
        <v/>
      </c>
    </row>
    <row r="15" spans="1:33" ht="28.5" customHeight="1">
      <c r="A15" s="53"/>
      <c r="B15" s="54">
        <v>5</v>
      </c>
      <c r="C15" s="49" t="str">
        <f>SUBSTITUTE(ASC(注文フォーム!B73), CHAR(10), "")&amp;""</f>
        <v/>
      </c>
      <c r="D15" s="62" t="str">
        <f>IF(注文フォーム!B73="","",IF(注文フォーム!D73="","-",SUBSTITUTE(ASC(注文フォーム!D73),CHAR(10),"")))</f>
        <v/>
      </c>
      <c r="E15" s="66" t="str">
        <f>注文フォーム!E73&amp;""</f>
        <v/>
      </c>
      <c r="F15" s="50"/>
      <c r="G15" s="51"/>
      <c r="H15" s="61"/>
      <c r="I15" s="51" t="str">
        <f>注文フォーム!N73&amp;""</f>
        <v/>
      </c>
      <c r="J15" s="202" t="str">
        <f>SUBSTITUTE(注文フォーム!O73,"-","")&amp;SUBSTITUTE(SUBSTITUTE(SUBSTITUTE(注文フォーム!P73,"―",""),"-",""),"その他（直接入力ください）","")</f>
        <v/>
      </c>
      <c r="K15" s="52" t="str">
        <f>注文フォーム!Q73&amp;""</f>
        <v/>
      </c>
      <c r="L15" s="158" t="str">
        <f t="shared" si="0"/>
        <v/>
      </c>
      <c r="M15" s="157" t="str">
        <f>注文フォーム!U73&amp;""</f>
        <v/>
      </c>
      <c r="N15" s="20" t="str">
        <f>IFERROR(IF(注文フォーム!$F73="","",VLOOKUP($AD15,注文フォーム!$DC$3:$DE$24,注文フォーム!$E$66,FALSE)),"")</f>
        <v/>
      </c>
      <c r="O15" s="20" t="str">
        <f>IF(注文フォーム!S73="","",IF(注文フォーム!F73=注文フォーム!$CI$3,IF(注文フォーム!R73=注文フォーム!$CE$6,"",注文フォーム!R73)&amp;注文フォーム!S73&amp;"年",""))</f>
        <v/>
      </c>
      <c r="P15" s="20" t="str">
        <f>IF(注文フォーム!T73="","",IF(注文フォーム!F73=注文フォーム!$CI$3,注文フォーム!T73&amp;"月"))</f>
        <v/>
      </c>
      <c r="Q15" s="2" t="str">
        <f t="shared" si="1"/>
        <v/>
      </c>
      <c r="R15" s="2" t="str">
        <f t="shared" si="2"/>
        <v/>
      </c>
      <c r="S15" s="2" t="str">
        <f t="shared" si="3"/>
        <v/>
      </c>
      <c r="U15" s="199" t="str">
        <f>IF(N15="","",IF($U$9&amp;注文フォーム!V73="","",IF($U$9="",注文フォーム!V73,"採取者："&amp;注文フォーム!$D$36&amp;CHAR(10)&amp;注文フォーム!V73)))</f>
        <v/>
      </c>
      <c r="V15" s="2" t="e">
        <f>VLOOKUP(注文フォーム!F73,注文フォーム!$DF$3:$DG$17,2,FALSE)</f>
        <v>#N/A</v>
      </c>
      <c r="Y15" s="1"/>
      <c r="AA15" s="71" t="str">
        <f>注文フォーム!F73&amp;""</f>
        <v/>
      </c>
      <c r="AB15" s="72" t="str">
        <f>IF(AA15=注文フォーム!$CI$17,"",注文フォーム!I73&amp;"")</f>
        <v/>
      </c>
      <c r="AC15" s="72" t="str">
        <f>IF(COUNTIF(注文フォーム!J73,"*"&amp;注文フォーム!$CP$11&amp;"*")&gt;0,注文フォーム!$CP$11,"")</f>
        <v/>
      </c>
      <c r="AD15" s="71" t="str">
        <f t="shared" si="4"/>
        <v/>
      </c>
      <c r="AF15" s="71" t="str">
        <f t="shared" si="5"/>
        <v xml:space="preserve">    </v>
      </c>
      <c r="AG15" s="475" t="str">
        <f>IF(注文フォーム!F73=注文フォーム!$CX$3,B15&amp;","&amp;AF15,"")</f>
        <v/>
      </c>
    </row>
    <row r="16" spans="1:33" ht="28.5" customHeight="1">
      <c r="A16" s="55"/>
      <c r="B16" s="56">
        <v>6</v>
      </c>
      <c r="C16" s="49" t="str">
        <f>SUBSTITUTE(ASC(注文フォーム!B74), CHAR(10), "")&amp;""</f>
        <v/>
      </c>
      <c r="D16" s="62" t="str">
        <f>IF(注文フォーム!B74="","",IF(注文フォーム!D74="","-",SUBSTITUTE(ASC(注文フォーム!D74),CHAR(10),"")))</f>
        <v/>
      </c>
      <c r="E16" s="66" t="str">
        <f>注文フォーム!E74&amp;""</f>
        <v/>
      </c>
      <c r="F16" s="63"/>
      <c r="G16" s="57"/>
      <c r="H16" s="64"/>
      <c r="I16" s="51" t="str">
        <f>注文フォーム!N74&amp;""</f>
        <v/>
      </c>
      <c r="J16" s="202" t="str">
        <f>SUBSTITUTE(注文フォーム!O74,"-","")&amp;SUBSTITUTE(SUBSTITUTE(SUBSTITUTE(注文フォーム!P74,"―",""),"-",""),"その他（直接入力ください）","")</f>
        <v/>
      </c>
      <c r="K16" s="52" t="str">
        <f>注文フォーム!Q74&amp;""</f>
        <v/>
      </c>
      <c r="L16" s="158" t="str">
        <f t="shared" si="0"/>
        <v/>
      </c>
      <c r="M16" s="157" t="str">
        <f>注文フォーム!U74&amp;""</f>
        <v/>
      </c>
      <c r="N16" s="20" t="str">
        <f>IFERROR(IF(注文フォーム!$F74="","",VLOOKUP($AD16,注文フォーム!$DC$3:$DE$24,注文フォーム!$E$66,FALSE)),"")</f>
        <v/>
      </c>
      <c r="O16" s="20" t="str">
        <f>IF(注文フォーム!S74="","",IF(注文フォーム!F74=注文フォーム!$CI$3,IF(注文フォーム!R74=注文フォーム!$CE$6,"",注文フォーム!R74)&amp;注文フォーム!S74&amp;"年",""))</f>
        <v/>
      </c>
      <c r="P16" s="20" t="str">
        <f>IF(注文フォーム!T74="","",IF(注文フォーム!F74=注文フォーム!$CI$3,注文フォーム!T74&amp;"月"))</f>
        <v/>
      </c>
      <c r="Q16" s="2" t="str">
        <f t="shared" si="1"/>
        <v/>
      </c>
      <c r="R16" s="2" t="str">
        <f t="shared" si="2"/>
        <v/>
      </c>
      <c r="S16" s="2" t="str">
        <f t="shared" si="3"/>
        <v/>
      </c>
      <c r="U16" s="199" t="str">
        <f>IF(N16="","",IF($U$9&amp;注文フォーム!V74="","",IF($U$9="",注文フォーム!V74,"採取者："&amp;注文フォーム!$D$36&amp;CHAR(10)&amp;注文フォーム!V74)))</f>
        <v/>
      </c>
      <c r="V16" s="2" t="e">
        <f>VLOOKUP(注文フォーム!F74,注文フォーム!$DF$3:$DG$17,2,FALSE)</f>
        <v>#N/A</v>
      </c>
      <c r="Y16" s="1"/>
      <c r="AA16" s="71" t="str">
        <f>注文フォーム!F74&amp;""</f>
        <v/>
      </c>
      <c r="AB16" s="72" t="str">
        <f>IF(AA16=注文フォーム!$CI$17,"",注文フォーム!I74&amp;"")</f>
        <v/>
      </c>
      <c r="AC16" s="72" t="str">
        <f>IF(COUNTIF(注文フォーム!J74,"*"&amp;注文フォーム!$CP$11&amp;"*")&gt;0,注文フォーム!$CP$11,"")</f>
        <v/>
      </c>
      <c r="AD16" s="71" t="str">
        <f t="shared" si="4"/>
        <v/>
      </c>
      <c r="AF16" s="71" t="str">
        <f>I16&amp;" "&amp;J16&amp;" "&amp;K16&amp;" "&amp;L16&amp;" "&amp;M16</f>
        <v xml:space="preserve">    </v>
      </c>
      <c r="AG16" s="475" t="str">
        <f>IF(注文フォーム!F74=注文フォーム!$CX$3,B16&amp;","&amp;AF16,"")</f>
        <v/>
      </c>
    </row>
    <row r="17" spans="1:33" ht="28.5" customHeight="1">
      <c r="A17" s="47"/>
      <c r="B17" s="48">
        <v>7</v>
      </c>
      <c r="C17" s="49" t="str">
        <f>SUBSTITUTE(ASC(注文フォーム!B75), CHAR(10), "")&amp;""</f>
        <v/>
      </c>
      <c r="D17" s="62" t="str">
        <f>IF(注文フォーム!B75="","",IF(注文フォーム!D75="","-",SUBSTITUTE(ASC(注文フォーム!D75),CHAR(10),"")))</f>
        <v/>
      </c>
      <c r="E17" s="66" t="str">
        <f>注文フォーム!E75&amp;""</f>
        <v/>
      </c>
      <c r="F17" s="61"/>
      <c r="G17" s="51"/>
      <c r="H17" s="61"/>
      <c r="I17" s="51" t="str">
        <f>注文フォーム!N75&amp;""</f>
        <v/>
      </c>
      <c r="J17" s="202" t="str">
        <f>SUBSTITUTE(注文フォーム!O75,"-","")&amp;SUBSTITUTE(SUBSTITUTE(SUBSTITUTE(注文フォーム!P75,"―",""),"-",""),"その他（直接入力ください）","")</f>
        <v/>
      </c>
      <c r="K17" s="52" t="str">
        <f>注文フォーム!Q75&amp;""</f>
        <v/>
      </c>
      <c r="L17" s="158" t="str">
        <f t="shared" si="0"/>
        <v/>
      </c>
      <c r="M17" s="157" t="str">
        <f>注文フォーム!U75&amp;""</f>
        <v/>
      </c>
      <c r="N17" s="20" t="str">
        <f>IFERROR(IF(注文フォーム!$F75="","",VLOOKUP($AD17,注文フォーム!$DC$3:$DE$24,注文フォーム!$E$66,FALSE)),"")</f>
        <v/>
      </c>
      <c r="O17" s="20" t="str">
        <f>IF(注文フォーム!S75="","",IF(注文フォーム!F75=注文フォーム!$CI$3,IF(注文フォーム!R75=注文フォーム!$CE$6,"",注文フォーム!R75)&amp;注文フォーム!S75&amp;"年",""))</f>
        <v/>
      </c>
      <c r="P17" s="20" t="str">
        <f>IF(注文フォーム!T75="","",IF(注文フォーム!F75=注文フォーム!$CI$3,注文フォーム!T75&amp;"月"))</f>
        <v/>
      </c>
      <c r="Q17" s="2" t="str">
        <f t="shared" si="1"/>
        <v/>
      </c>
      <c r="R17" s="2" t="str">
        <f t="shared" si="2"/>
        <v/>
      </c>
      <c r="S17" s="2" t="str">
        <f t="shared" si="3"/>
        <v/>
      </c>
      <c r="U17" s="199" t="str">
        <f>IF(N17="","",IF($U$9&amp;注文フォーム!V75="","",IF($U$9="",注文フォーム!V75,"採取者："&amp;注文フォーム!$D$36&amp;CHAR(10)&amp;注文フォーム!V75)))</f>
        <v/>
      </c>
      <c r="V17" s="2" t="e">
        <f>VLOOKUP(注文フォーム!F75,注文フォーム!$DF$3:$DG$17,2,FALSE)</f>
        <v>#N/A</v>
      </c>
      <c r="Y17" s="1"/>
      <c r="AA17" s="71" t="str">
        <f>注文フォーム!F75&amp;""</f>
        <v/>
      </c>
      <c r="AB17" s="72" t="str">
        <f>IF(AA17=注文フォーム!$CI$17,"",注文フォーム!I75&amp;"")</f>
        <v/>
      </c>
      <c r="AC17" s="72" t="str">
        <f>IF(COUNTIF(注文フォーム!J75,"*"&amp;注文フォーム!$CP$11&amp;"*")&gt;0,注文フォーム!$CP$11,"")</f>
        <v/>
      </c>
      <c r="AD17" s="71" t="str">
        <f t="shared" si="4"/>
        <v/>
      </c>
      <c r="AF17" s="71" t="str">
        <f t="shared" si="5"/>
        <v xml:space="preserve">    </v>
      </c>
      <c r="AG17" s="475" t="str">
        <f>IF(注文フォーム!F75=注文フォーム!$CX$3,B17&amp;","&amp;AF17,"")</f>
        <v/>
      </c>
    </row>
    <row r="18" spans="1:33" ht="28.5" customHeight="1">
      <c r="A18" s="53"/>
      <c r="B18" s="54">
        <v>8</v>
      </c>
      <c r="C18" s="49" t="str">
        <f>SUBSTITUTE(ASC(注文フォーム!B76), CHAR(10), "")&amp;""</f>
        <v/>
      </c>
      <c r="D18" s="62" t="str">
        <f>IF(注文フォーム!B76="","",IF(注文フォーム!D76="","-",SUBSTITUTE(ASC(注文フォーム!D76),CHAR(10),"")))</f>
        <v/>
      </c>
      <c r="E18" s="66" t="str">
        <f>注文フォーム!E76&amp;""</f>
        <v/>
      </c>
      <c r="F18" s="50"/>
      <c r="G18" s="51"/>
      <c r="H18" s="61"/>
      <c r="I18" s="51" t="str">
        <f>注文フォーム!N76&amp;""</f>
        <v/>
      </c>
      <c r="J18" s="202" t="str">
        <f>SUBSTITUTE(注文フォーム!O76,"-","")&amp;SUBSTITUTE(SUBSTITUTE(SUBSTITUTE(注文フォーム!P76,"―",""),"-",""),"その他（直接入力ください）","")</f>
        <v/>
      </c>
      <c r="K18" s="52" t="str">
        <f>注文フォーム!Q76&amp;""</f>
        <v/>
      </c>
      <c r="L18" s="158" t="str">
        <f t="shared" si="0"/>
        <v/>
      </c>
      <c r="M18" s="157" t="str">
        <f>注文フォーム!U76&amp;""</f>
        <v/>
      </c>
      <c r="N18" s="20" t="str">
        <f>IFERROR(IF(注文フォーム!$F76="","",VLOOKUP($AD18,注文フォーム!$DC$3:$DE$24,注文フォーム!$E$66,FALSE)),"")</f>
        <v/>
      </c>
      <c r="O18" s="20" t="str">
        <f>IF(注文フォーム!S76="","",IF(注文フォーム!F76=注文フォーム!$CI$3,IF(注文フォーム!R76=注文フォーム!$CE$6,"",注文フォーム!R76)&amp;注文フォーム!S76&amp;"年",""))</f>
        <v/>
      </c>
      <c r="P18" s="20" t="str">
        <f>IF(注文フォーム!T76="","",IF(注文フォーム!F76=注文フォーム!$CI$3,注文フォーム!T76&amp;"月"))</f>
        <v/>
      </c>
      <c r="Q18" s="2" t="str">
        <f t="shared" si="1"/>
        <v/>
      </c>
      <c r="R18" s="2" t="str">
        <f t="shared" si="2"/>
        <v/>
      </c>
      <c r="S18" s="2" t="str">
        <f t="shared" si="3"/>
        <v/>
      </c>
      <c r="U18" s="199" t="str">
        <f>IF(N18="","",IF($U$9&amp;注文フォーム!V76="","",IF($U$9="",注文フォーム!V76,"採取者："&amp;注文フォーム!$D$36&amp;CHAR(10)&amp;注文フォーム!V76)))</f>
        <v/>
      </c>
      <c r="V18" s="2" t="e">
        <f>VLOOKUP(注文フォーム!F76,注文フォーム!$DF$3:$DG$17,2,FALSE)</f>
        <v>#N/A</v>
      </c>
      <c r="Y18" s="1"/>
      <c r="AA18" s="71" t="str">
        <f>注文フォーム!F76&amp;""</f>
        <v/>
      </c>
      <c r="AB18" s="72" t="str">
        <f>IF(AA18=注文フォーム!$CI$17,"",注文フォーム!I76&amp;"")</f>
        <v/>
      </c>
      <c r="AC18" s="72" t="str">
        <f>IF(COUNTIF(注文フォーム!J76,"*"&amp;注文フォーム!$CP$11&amp;"*")&gt;0,注文フォーム!$CP$11,"")</f>
        <v/>
      </c>
      <c r="AD18" s="71" t="str">
        <f t="shared" si="4"/>
        <v/>
      </c>
      <c r="AF18" s="71" t="str">
        <f t="shared" si="5"/>
        <v xml:space="preserve">    </v>
      </c>
      <c r="AG18" s="475" t="str">
        <f>IF(注文フォーム!F76=注文フォーム!$CX$3,B18&amp;","&amp;AF18,"")</f>
        <v/>
      </c>
    </row>
    <row r="19" spans="1:33" ht="28.5" customHeight="1">
      <c r="A19" s="53"/>
      <c r="B19" s="54">
        <v>9</v>
      </c>
      <c r="C19" s="49" t="str">
        <f>SUBSTITUTE(ASC(注文フォーム!B77), CHAR(10), "")&amp;""</f>
        <v/>
      </c>
      <c r="D19" s="62" t="str">
        <f>IF(注文フォーム!B77="","",IF(注文フォーム!D77="","-",SUBSTITUTE(ASC(注文フォーム!D77),CHAR(10),"")))</f>
        <v/>
      </c>
      <c r="E19" s="66" t="str">
        <f>注文フォーム!E77&amp;""</f>
        <v/>
      </c>
      <c r="F19" s="50"/>
      <c r="G19" s="51"/>
      <c r="H19" s="61"/>
      <c r="I19" s="51" t="str">
        <f>注文フォーム!N77&amp;""</f>
        <v/>
      </c>
      <c r="J19" s="202" t="str">
        <f>SUBSTITUTE(注文フォーム!O77,"-","")&amp;SUBSTITUTE(SUBSTITUTE(SUBSTITUTE(注文フォーム!P77,"―",""),"-",""),"その他（直接入力ください）","")</f>
        <v/>
      </c>
      <c r="K19" s="52" t="str">
        <f>注文フォーム!Q77&amp;""</f>
        <v/>
      </c>
      <c r="L19" s="158" t="str">
        <f t="shared" si="0"/>
        <v/>
      </c>
      <c r="M19" s="157" t="str">
        <f>注文フォーム!U77&amp;""</f>
        <v/>
      </c>
      <c r="N19" s="20" t="str">
        <f>IFERROR(IF(注文フォーム!$F77="","",VLOOKUP($AD19,注文フォーム!$DC$3:$DE$24,注文フォーム!$E$66,FALSE)),"")</f>
        <v/>
      </c>
      <c r="O19" s="20" t="str">
        <f>IF(注文フォーム!S77="","",IF(注文フォーム!F77=注文フォーム!$CI$3,IF(注文フォーム!R77=注文フォーム!$CE$6,"",注文フォーム!R77)&amp;注文フォーム!S77&amp;"年",""))</f>
        <v/>
      </c>
      <c r="P19" s="20" t="str">
        <f>IF(注文フォーム!T77="","",IF(注文フォーム!F77=注文フォーム!$CI$3,注文フォーム!T77&amp;"月"))</f>
        <v/>
      </c>
      <c r="Q19" s="2" t="str">
        <f t="shared" si="1"/>
        <v/>
      </c>
      <c r="R19" s="2" t="str">
        <f t="shared" si="2"/>
        <v/>
      </c>
      <c r="S19" s="2" t="str">
        <f t="shared" si="3"/>
        <v/>
      </c>
      <c r="U19" s="199" t="str">
        <f>IF(N19="","",IF($U$9&amp;注文フォーム!V77="","",IF($U$9="",注文フォーム!V77,"採取者："&amp;注文フォーム!$D$36&amp;CHAR(10)&amp;注文フォーム!V77)))</f>
        <v/>
      </c>
      <c r="V19" s="2" t="e">
        <f>VLOOKUP(注文フォーム!F77,注文フォーム!$DF$3:$DG$17,2,FALSE)</f>
        <v>#N/A</v>
      </c>
      <c r="Y19" s="1"/>
      <c r="AA19" s="71" t="str">
        <f>注文フォーム!F77&amp;""</f>
        <v/>
      </c>
      <c r="AB19" s="72" t="str">
        <f>IF(AA19=注文フォーム!$CI$17,"",注文フォーム!I77&amp;"")</f>
        <v/>
      </c>
      <c r="AC19" s="72" t="str">
        <f>IF(COUNTIF(注文フォーム!J77,"*"&amp;注文フォーム!$CP$11&amp;"*")&gt;0,注文フォーム!$CP$11,"")</f>
        <v/>
      </c>
      <c r="AD19" s="71" t="str">
        <f t="shared" si="4"/>
        <v/>
      </c>
      <c r="AF19" s="71" t="str">
        <f t="shared" si="5"/>
        <v xml:space="preserve">    </v>
      </c>
      <c r="AG19" s="475" t="str">
        <f>IF(注文フォーム!F77=注文フォーム!$CX$3,B19&amp;","&amp;AF19,"")</f>
        <v/>
      </c>
    </row>
    <row r="20" spans="1:33" ht="28.5" customHeight="1">
      <c r="A20" s="53"/>
      <c r="B20" s="54">
        <v>10</v>
      </c>
      <c r="C20" s="49" t="str">
        <f>SUBSTITUTE(ASC(注文フォーム!B78), CHAR(10), "")&amp;""</f>
        <v/>
      </c>
      <c r="D20" s="62" t="str">
        <f>IF(注文フォーム!B78="","",IF(注文フォーム!D78="","-",SUBSTITUTE(ASC(注文フォーム!D78),CHAR(10),"")))</f>
        <v/>
      </c>
      <c r="E20" s="66" t="str">
        <f>注文フォーム!E78&amp;""</f>
        <v/>
      </c>
      <c r="F20" s="50"/>
      <c r="G20" s="51"/>
      <c r="H20" s="61"/>
      <c r="I20" s="51" t="str">
        <f>注文フォーム!N78&amp;""</f>
        <v/>
      </c>
      <c r="J20" s="202" t="str">
        <f>SUBSTITUTE(注文フォーム!O78,"-","")&amp;SUBSTITUTE(SUBSTITUTE(SUBSTITUTE(注文フォーム!P78,"―",""),"-",""),"その他（直接入力ください）","")</f>
        <v/>
      </c>
      <c r="K20" s="52" t="str">
        <f>注文フォーム!Q78&amp;""</f>
        <v/>
      </c>
      <c r="L20" s="158" t="str">
        <f t="shared" si="0"/>
        <v/>
      </c>
      <c r="M20" s="157" t="str">
        <f>注文フォーム!U78&amp;""</f>
        <v/>
      </c>
      <c r="N20" s="20" t="str">
        <f>IFERROR(IF(注文フォーム!$F78="","",VLOOKUP($AD20,注文フォーム!$DC$3:$DE$24,注文フォーム!$E$66,FALSE)),"")</f>
        <v/>
      </c>
      <c r="O20" s="20" t="str">
        <f>IF(注文フォーム!S78="","",IF(注文フォーム!F78=注文フォーム!$CI$3,IF(注文フォーム!R78=注文フォーム!$CE$6,"",注文フォーム!R78)&amp;注文フォーム!S78&amp;"年",""))</f>
        <v/>
      </c>
      <c r="P20" s="20" t="str">
        <f>IF(注文フォーム!T78="","",IF(注文フォーム!F78=注文フォーム!$CI$3,注文フォーム!T78&amp;"月"))</f>
        <v/>
      </c>
      <c r="Q20" s="2" t="str">
        <f t="shared" si="1"/>
        <v/>
      </c>
      <c r="R20" s="2" t="str">
        <f t="shared" si="2"/>
        <v/>
      </c>
      <c r="S20" s="2" t="str">
        <f t="shared" si="3"/>
        <v/>
      </c>
      <c r="U20" s="199" t="str">
        <f>IF(N20="","",IF($U$9&amp;注文フォーム!V78="","",IF($U$9="",注文フォーム!V78,"採取者："&amp;注文フォーム!$D$36&amp;CHAR(10)&amp;注文フォーム!V78)))</f>
        <v/>
      </c>
      <c r="V20" s="2" t="e">
        <f>VLOOKUP(注文フォーム!F78,注文フォーム!$DF$3:$DG$17,2,FALSE)</f>
        <v>#N/A</v>
      </c>
      <c r="Y20" s="1"/>
      <c r="AA20" s="71" t="str">
        <f>注文フォーム!F78&amp;""</f>
        <v/>
      </c>
      <c r="AB20" s="72" t="str">
        <f>IF(AA20=注文フォーム!$CI$17,"",注文フォーム!I78&amp;"")</f>
        <v/>
      </c>
      <c r="AC20" s="72" t="str">
        <f>IF(COUNTIF(注文フォーム!J78,"*"&amp;注文フォーム!$CP$11&amp;"*")&gt;0,注文フォーム!$CP$11,"")</f>
        <v/>
      </c>
      <c r="AD20" s="71" t="str">
        <f t="shared" si="4"/>
        <v/>
      </c>
      <c r="AF20" s="71" t="str">
        <f t="shared" si="5"/>
        <v xml:space="preserve">    </v>
      </c>
      <c r="AG20" s="475" t="str">
        <f>IF(注文フォーム!F78=注文フォーム!$CX$3,B20&amp;","&amp;AF20,"")</f>
        <v/>
      </c>
    </row>
    <row r="21" spans="1:33" ht="28.5" customHeight="1">
      <c r="A21" s="53"/>
      <c r="B21" s="54">
        <v>11</v>
      </c>
      <c r="C21" s="49" t="str">
        <f>SUBSTITUTE(ASC(注文フォーム!B79), CHAR(10), "")&amp;""</f>
        <v/>
      </c>
      <c r="D21" s="62" t="str">
        <f>IF(注文フォーム!B79="","",IF(注文フォーム!D79="","-",SUBSTITUTE(ASC(注文フォーム!D79),CHAR(10),"")))</f>
        <v/>
      </c>
      <c r="E21" s="66" t="str">
        <f>注文フォーム!E79&amp;""</f>
        <v/>
      </c>
      <c r="F21" s="50"/>
      <c r="G21" s="51"/>
      <c r="H21" s="61"/>
      <c r="I21" s="51" t="str">
        <f>注文フォーム!N79&amp;""</f>
        <v/>
      </c>
      <c r="J21" s="202" t="str">
        <f>SUBSTITUTE(注文フォーム!O79,"-","")&amp;SUBSTITUTE(SUBSTITUTE(SUBSTITUTE(注文フォーム!P79,"―",""),"-",""),"その他（直接入力ください）","")</f>
        <v/>
      </c>
      <c r="K21" s="52" t="str">
        <f>注文フォーム!Q79&amp;""</f>
        <v/>
      </c>
      <c r="L21" s="158" t="str">
        <f t="shared" si="0"/>
        <v/>
      </c>
      <c r="M21" s="157" t="str">
        <f>注文フォーム!U79&amp;""</f>
        <v/>
      </c>
      <c r="N21" s="20" t="str">
        <f>IFERROR(IF(注文フォーム!$F79="","",VLOOKUP($AD21,注文フォーム!$DC$3:$DE$24,注文フォーム!$E$66,FALSE)),"")</f>
        <v/>
      </c>
      <c r="O21" s="20" t="str">
        <f>IF(注文フォーム!S79="","",IF(注文フォーム!F79=注文フォーム!$CI$3,IF(注文フォーム!R79=注文フォーム!$CE$6,"",注文フォーム!R79)&amp;注文フォーム!S79&amp;"年",""))</f>
        <v/>
      </c>
      <c r="P21" s="20" t="str">
        <f>IF(注文フォーム!T79="","",IF(注文フォーム!F79=注文フォーム!$CI$3,注文フォーム!T79&amp;"月"))</f>
        <v/>
      </c>
      <c r="Q21" s="2" t="str">
        <f t="shared" si="1"/>
        <v/>
      </c>
      <c r="R21" s="2" t="str">
        <f t="shared" si="2"/>
        <v/>
      </c>
      <c r="S21" s="2" t="str">
        <f t="shared" si="3"/>
        <v/>
      </c>
      <c r="U21" s="199" t="str">
        <f>IF(N21="","",IF($U$9&amp;注文フォーム!V79="","",IF($U$9="",注文フォーム!V79,"採取者："&amp;注文フォーム!$D$36&amp;CHAR(10)&amp;注文フォーム!V79)))</f>
        <v/>
      </c>
      <c r="V21" s="2" t="e">
        <f>VLOOKUP(注文フォーム!F79,注文フォーム!$DF$3:$DG$17,2,FALSE)</f>
        <v>#N/A</v>
      </c>
      <c r="Y21" s="1"/>
      <c r="AA21" s="71" t="str">
        <f>注文フォーム!F79&amp;""</f>
        <v/>
      </c>
      <c r="AB21" s="72" t="str">
        <f>IF(AA21=注文フォーム!$CI$17,"",注文フォーム!I79&amp;"")</f>
        <v/>
      </c>
      <c r="AC21" s="72" t="str">
        <f>IF(COUNTIF(注文フォーム!J79,"*"&amp;注文フォーム!$CP$11&amp;"*")&gt;0,注文フォーム!$CP$11,"")</f>
        <v/>
      </c>
      <c r="AD21" s="71" t="str">
        <f t="shared" si="4"/>
        <v/>
      </c>
      <c r="AF21" s="71" t="str">
        <f t="shared" si="5"/>
        <v xml:space="preserve">    </v>
      </c>
      <c r="AG21" s="475" t="str">
        <f>IF(注文フォーム!F79=注文フォーム!$CX$3,B21&amp;","&amp;AF21,"")</f>
        <v/>
      </c>
    </row>
    <row r="22" spans="1:33" ht="28.5" customHeight="1">
      <c r="A22" s="53"/>
      <c r="B22" s="54">
        <v>12</v>
      </c>
      <c r="C22" s="49" t="str">
        <f>SUBSTITUTE(ASC(注文フォーム!B80), CHAR(10), "")&amp;""</f>
        <v/>
      </c>
      <c r="D22" s="62" t="str">
        <f>IF(注文フォーム!B80="","",IF(注文フォーム!D80="","-",SUBSTITUTE(ASC(注文フォーム!D80),CHAR(10),"")))</f>
        <v/>
      </c>
      <c r="E22" s="66" t="str">
        <f>注文フォーム!E80&amp;""</f>
        <v/>
      </c>
      <c r="F22" s="50"/>
      <c r="G22" s="51"/>
      <c r="H22" s="61"/>
      <c r="I22" s="51" t="str">
        <f>注文フォーム!N80&amp;""</f>
        <v/>
      </c>
      <c r="J22" s="202" t="str">
        <f>SUBSTITUTE(注文フォーム!O80,"-","")&amp;SUBSTITUTE(SUBSTITUTE(SUBSTITUTE(注文フォーム!P80,"―",""),"-",""),"その他（直接入力ください）","")</f>
        <v/>
      </c>
      <c r="K22" s="52" t="str">
        <f>注文フォーム!Q80&amp;""</f>
        <v/>
      </c>
      <c r="L22" s="158" t="str">
        <f t="shared" si="0"/>
        <v/>
      </c>
      <c r="M22" s="157" t="str">
        <f>注文フォーム!U80&amp;""</f>
        <v/>
      </c>
      <c r="N22" s="20" t="str">
        <f>IFERROR(IF(注文フォーム!$F80="","",VLOOKUP($AD22,注文フォーム!$DC$3:$DE$24,注文フォーム!$E$66,FALSE)),"")</f>
        <v/>
      </c>
      <c r="O22" s="20" t="str">
        <f>IF(注文フォーム!S80="","",IF(注文フォーム!F80=注文フォーム!$CI$3,IF(注文フォーム!R80=注文フォーム!$CE$6,"",注文フォーム!R80)&amp;注文フォーム!S80&amp;"年",""))</f>
        <v/>
      </c>
      <c r="P22" s="20" t="str">
        <f>IF(注文フォーム!T80="","",IF(注文フォーム!F80=注文フォーム!$CI$3,注文フォーム!T80&amp;"月"))</f>
        <v/>
      </c>
      <c r="Q22" s="2" t="str">
        <f t="shared" si="1"/>
        <v/>
      </c>
      <c r="R22" s="2" t="str">
        <f t="shared" si="2"/>
        <v/>
      </c>
      <c r="S22" s="2" t="str">
        <f t="shared" si="3"/>
        <v/>
      </c>
      <c r="U22" s="199" t="str">
        <f>IF(N22="","",IF($U$9&amp;注文フォーム!V80="","",IF($U$9="",注文フォーム!V80,"採取者："&amp;注文フォーム!$D$36&amp;CHAR(10)&amp;注文フォーム!V80)))</f>
        <v/>
      </c>
      <c r="V22" s="2" t="e">
        <f>VLOOKUP(注文フォーム!F80,注文フォーム!$DF$3:$DG$17,2,FALSE)</f>
        <v>#N/A</v>
      </c>
      <c r="Y22" s="1"/>
      <c r="AA22" s="71" t="str">
        <f>注文フォーム!F80&amp;""</f>
        <v/>
      </c>
      <c r="AB22" s="72" t="str">
        <f>IF(AA22=注文フォーム!$CI$17,"",注文フォーム!I80&amp;"")</f>
        <v/>
      </c>
      <c r="AC22" s="72" t="str">
        <f>IF(COUNTIF(注文フォーム!J80,"*"&amp;注文フォーム!$CP$11&amp;"*")&gt;0,注文フォーム!$CP$11,"")</f>
        <v/>
      </c>
      <c r="AD22" s="71" t="str">
        <f t="shared" si="4"/>
        <v/>
      </c>
      <c r="AF22" s="71" t="str">
        <f t="shared" si="5"/>
        <v xml:space="preserve">    </v>
      </c>
      <c r="AG22" s="475" t="str">
        <f>IF(注文フォーム!F80=注文フォーム!$CX$3,B22&amp;","&amp;AF22,"")</f>
        <v/>
      </c>
    </row>
    <row r="23" spans="1:33" ht="28.5" customHeight="1">
      <c r="A23" s="53"/>
      <c r="B23" s="54">
        <v>13</v>
      </c>
      <c r="C23" s="49" t="str">
        <f>SUBSTITUTE(ASC(注文フォーム!B81), CHAR(10), "")&amp;""</f>
        <v/>
      </c>
      <c r="D23" s="62" t="str">
        <f>IF(注文フォーム!B81="","",IF(注文フォーム!D81="","-",SUBSTITUTE(ASC(注文フォーム!D81),CHAR(10),"")))</f>
        <v/>
      </c>
      <c r="E23" s="66" t="str">
        <f>注文フォーム!E81&amp;""</f>
        <v/>
      </c>
      <c r="F23" s="50"/>
      <c r="G23" s="51"/>
      <c r="H23" s="61"/>
      <c r="I23" s="51" t="str">
        <f>注文フォーム!N81&amp;""</f>
        <v/>
      </c>
      <c r="J23" s="202" t="str">
        <f>SUBSTITUTE(注文フォーム!O81,"-","")&amp;SUBSTITUTE(SUBSTITUTE(SUBSTITUTE(注文フォーム!P81,"―",""),"-",""),"その他（直接入力ください）","")</f>
        <v/>
      </c>
      <c r="K23" s="52" t="str">
        <f>注文フォーム!Q81&amp;""</f>
        <v/>
      </c>
      <c r="L23" s="158" t="str">
        <f t="shared" si="0"/>
        <v/>
      </c>
      <c r="M23" s="157" t="str">
        <f>注文フォーム!U81&amp;""</f>
        <v/>
      </c>
      <c r="N23" s="20" t="str">
        <f>IFERROR(IF(注文フォーム!$F81="","",VLOOKUP($AD23,注文フォーム!$DC$3:$DE$24,注文フォーム!$E$66,FALSE)),"")</f>
        <v/>
      </c>
      <c r="O23" s="20" t="str">
        <f>IF(注文フォーム!S81="","",IF(注文フォーム!F81=注文フォーム!$CI$3,IF(注文フォーム!R81=注文フォーム!$CE$6,"",注文フォーム!R81)&amp;注文フォーム!S81&amp;"年",""))</f>
        <v/>
      </c>
      <c r="P23" s="20" t="str">
        <f>IF(注文フォーム!T81="","",IF(注文フォーム!F81=注文フォーム!$CI$3,注文フォーム!T81&amp;"月"))</f>
        <v/>
      </c>
      <c r="Q23" s="2" t="str">
        <f t="shared" si="1"/>
        <v/>
      </c>
      <c r="R23" s="2" t="str">
        <f t="shared" si="2"/>
        <v/>
      </c>
      <c r="S23" s="2" t="str">
        <f t="shared" si="3"/>
        <v/>
      </c>
      <c r="U23" s="199" t="str">
        <f>IF(N23="","",IF($U$9&amp;注文フォーム!V81="","",IF($U$9="",注文フォーム!V81,"採取者："&amp;注文フォーム!$D$36&amp;CHAR(10)&amp;注文フォーム!V81)))</f>
        <v/>
      </c>
      <c r="V23" s="2" t="e">
        <f>VLOOKUP(注文フォーム!F81,注文フォーム!$DF$3:$DG$17,2,FALSE)</f>
        <v>#N/A</v>
      </c>
      <c r="Y23" s="1"/>
      <c r="AA23" s="71" t="str">
        <f>注文フォーム!F81&amp;""</f>
        <v/>
      </c>
      <c r="AB23" s="72" t="str">
        <f>IF(AA23=注文フォーム!$CI$17,"",注文フォーム!I81&amp;"")</f>
        <v/>
      </c>
      <c r="AC23" s="72" t="str">
        <f>IF(COUNTIF(注文フォーム!J81,"*"&amp;注文フォーム!$CP$11&amp;"*")&gt;0,注文フォーム!$CP$11,"")</f>
        <v/>
      </c>
      <c r="AD23" s="71" t="str">
        <f t="shared" si="4"/>
        <v/>
      </c>
      <c r="AF23" s="71" t="str">
        <f t="shared" si="5"/>
        <v xml:space="preserve">    </v>
      </c>
      <c r="AG23" s="475" t="str">
        <f>IF(注文フォーム!F81=注文フォーム!$CX$3,B23&amp;","&amp;AF23,"")</f>
        <v/>
      </c>
    </row>
    <row r="24" spans="1:33" ht="28.5" customHeight="1">
      <c r="A24" s="53"/>
      <c r="B24" s="54">
        <v>14</v>
      </c>
      <c r="C24" s="49" t="str">
        <f>SUBSTITUTE(ASC(注文フォーム!B82), CHAR(10), "")&amp;""</f>
        <v/>
      </c>
      <c r="D24" s="62" t="str">
        <f>IF(注文フォーム!B82="","",IF(注文フォーム!D82="","-",SUBSTITUTE(ASC(注文フォーム!D82),CHAR(10),"")))</f>
        <v/>
      </c>
      <c r="E24" s="66" t="str">
        <f>注文フォーム!E82&amp;""</f>
        <v/>
      </c>
      <c r="F24" s="50"/>
      <c r="G24" s="51"/>
      <c r="H24" s="61"/>
      <c r="I24" s="51" t="str">
        <f>注文フォーム!N82&amp;""</f>
        <v/>
      </c>
      <c r="J24" s="202" t="str">
        <f>SUBSTITUTE(注文フォーム!O82,"-","")&amp;SUBSTITUTE(SUBSTITUTE(SUBSTITUTE(注文フォーム!P82,"―",""),"-",""),"その他（直接入力ください）","")</f>
        <v/>
      </c>
      <c r="K24" s="52" t="str">
        <f>注文フォーム!Q82&amp;""</f>
        <v/>
      </c>
      <c r="L24" s="158" t="str">
        <f t="shared" si="0"/>
        <v/>
      </c>
      <c r="M24" s="157" t="str">
        <f>注文フォーム!U82&amp;""</f>
        <v/>
      </c>
      <c r="N24" s="20" t="str">
        <f>IFERROR(IF(注文フォーム!$F82="","",VLOOKUP($AD24,注文フォーム!$DC$3:$DE$24,注文フォーム!$E$66,FALSE)),"")</f>
        <v/>
      </c>
      <c r="O24" s="20" t="str">
        <f>IF(注文フォーム!S82="","",IF(注文フォーム!F82=注文フォーム!$CI$3,IF(注文フォーム!R82=注文フォーム!$CE$6,"",注文フォーム!R82)&amp;注文フォーム!S82&amp;"年",""))</f>
        <v/>
      </c>
      <c r="P24" s="20" t="str">
        <f>IF(注文フォーム!T82="","",IF(注文フォーム!F82=注文フォーム!$CI$3,注文フォーム!T82&amp;"月"))</f>
        <v/>
      </c>
      <c r="Q24" s="2" t="str">
        <f t="shared" si="1"/>
        <v/>
      </c>
      <c r="R24" s="2" t="str">
        <f t="shared" si="2"/>
        <v/>
      </c>
      <c r="S24" s="2" t="str">
        <f t="shared" si="3"/>
        <v/>
      </c>
      <c r="U24" s="199" t="str">
        <f>IF(N24="","",IF($U$9&amp;注文フォーム!V82="","",IF($U$9="",注文フォーム!V82,"採取者："&amp;注文フォーム!$D$36&amp;CHAR(10)&amp;注文フォーム!V82)))</f>
        <v/>
      </c>
      <c r="V24" s="2" t="e">
        <f>VLOOKUP(注文フォーム!F82,注文フォーム!$DF$3:$DG$17,2,FALSE)</f>
        <v>#N/A</v>
      </c>
      <c r="Y24" s="1"/>
      <c r="AA24" s="71" t="str">
        <f>注文フォーム!F82&amp;""</f>
        <v/>
      </c>
      <c r="AB24" s="72" t="str">
        <f>IF(AA24=注文フォーム!$CI$17,"",注文フォーム!I82&amp;"")</f>
        <v/>
      </c>
      <c r="AC24" s="72" t="str">
        <f>IF(COUNTIF(注文フォーム!J82,"*"&amp;注文フォーム!$CP$11&amp;"*")&gt;0,注文フォーム!$CP$11,"")</f>
        <v/>
      </c>
      <c r="AD24" s="71" t="str">
        <f t="shared" si="4"/>
        <v/>
      </c>
      <c r="AF24" s="71" t="str">
        <f t="shared" si="5"/>
        <v xml:space="preserve">    </v>
      </c>
      <c r="AG24" s="475" t="str">
        <f>IF(注文フォーム!F82=注文フォーム!$CX$3,B24&amp;","&amp;AF24,"")</f>
        <v/>
      </c>
    </row>
    <row r="25" spans="1:33" ht="28.5" customHeight="1">
      <c r="A25" s="53"/>
      <c r="B25" s="54">
        <v>15</v>
      </c>
      <c r="C25" s="49" t="str">
        <f>SUBSTITUTE(ASC(注文フォーム!B83), CHAR(10), "")&amp;""</f>
        <v/>
      </c>
      <c r="D25" s="62" t="str">
        <f>IF(注文フォーム!B83="","",IF(注文フォーム!D83="","-",SUBSTITUTE(ASC(注文フォーム!D83),CHAR(10),"")))</f>
        <v/>
      </c>
      <c r="E25" s="66" t="str">
        <f>注文フォーム!E83&amp;""</f>
        <v/>
      </c>
      <c r="F25" s="50"/>
      <c r="G25" s="51"/>
      <c r="H25" s="61"/>
      <c r="I25" s="51" t="str">
        <f>注文フォーム!N83&amp;""</f>
        <v/>
      </c>
      <c r="J25" s="202" t="str">
        <f>SUBSTITUTE(注文フォーム!O83,"-","")&amp;SUBSTITUTE(SUBSTITUTE(SUBSTITUTE(注文フォーム!P83,"―",""),"-",""),"その他（直接入力ください）","")</f>
        <v/>
      </c>
      <c r="K25" s="52" t="str">
        <f>注文フォーム!Q83&amp;""</f>
        <v/>
      </c>
      <c r="L25" s="158" t="str">
        <f t="shared" si="0"/>
        <v/>
      </c>
      <c r="M25" s="157" t="str">
        <f>注文フォーム!U83&amp;""</f>
        <v/>
      </c>
      <c r="N25" s="20" t="str">
        <f>IFERROR(IF(注文フォーム!$F83="","",VLOOKUP($AD25,注文フォーム!$DC$3:$DE$24,注文フォーム!$E$66,FALSE)),"")</f>
        <v/>
      </c>
      <c r="O25" s="20" t="str">
        <f>IF(注文フォーム!S83="","",IF(注文フォーム!F83=注文フォーム!$CI$3,IF(注文フォーム!R83=注文フォーム!$CE$6,"",注文フォーム!R83)&amp;注文フォーム!S83&amp;"年",""))</f>
        <v/>
      </c>
      <c r="P25" s="20" t="str">
        <f>IF(注文フォーム!T83="","",IF(注文フォーム!F83=注文フォーム!$CI$3,注文フォーム!T83&amp;"月"))</f>
        <v/>
      </c>
      <c r="Q25" s="2" t="str">
        <f t="shared" si="1"/>
        <v/>
      </c>
      <c r="R25" s="2" t="str">
        <f t="shared" si="2"/>
        <v/>
      </c>
      <c r="S25" s="2" t="str">
        <f t="shared" si="3"/>
        <v/>
      </c>
      <c r="U25" s="199" t="str">
        <f>IF(N25="","",IF($U$9&amp;注文フォーム!V83="","",IF($U$9="",注文フォーム!V83,"採取者："&amp;注文フォーム!$D$36&amp;CHAR(10)&amp;注文フォーム!V83)))</f>
        <v/>
      </c>
      <c r="V25" s="2" t="e">
        <f>VLOOKUP(注文フォーム!F83,注文フォーム!$DF$3:$DG$17,2,FALSE)</f>
        <v>#N/A</v>
      </c>
      <c r="Y25" s="1"/>
      <c r="AA25" s="71" t="str">
        <f>注文フォーム!F83&amp;""</f>
        <v/>
      </c>
      <c r="AB25" s="72" t="str">
        <f>IF(AA25=注文フォーム!$CI$17,"",注文フォーム!I83&amp;"")</f>
        <v/>
      </c>
      <c r="AC25" s="72" t="str">
        <f>IF(COUNTIF(注文フォーム!J83,"*"&amp;注文フォーム!$CP$11&amp;"*")&gt;0,注文フォーム!$CP$11,"")</f>
        <v/>
      </c>
      <c r="AD25" s="71" t="str">
        <f t="shared" si="4"/>
        <v/>
      </c>
      <c r="AF25" s="71" t="str">
        <f t="shared" si="5"/>
        <v xml:space="preserve">    </v>
      </c>
      <c r="AG25" s="475" t="str">
        <f>IF(注文フォーム!F83=注文フォーム!$CX$3,B25&amp;","&amp;AF25,"")</f>
        <v/>
      </c>
    </row>
    <row r="26" spans="1:33" ht="28.5" customHeight="1">
      <c r="A26" s="53"/>
      <c r="B26" s="54">
        <v>16</v>
      </c>
      <c r="C26" s="49" t="str">
        <f>SUBSTITUTE(ASC(注文フォーム!B84), CHAR(10), "")&amp;""</f>
        <v/>
      </c>
      <c r="D26" s="62" t="str">
        <f>IF(注文フォーム!B84="","",IF(注文フォーム!D84="","-",SUBSTITUTE(ASC(注文フォーム!D84),CHAR(10),"")))</f>
        <v/>
      </c>
      <c r="E26" s="66" t="str">
        <f>注文フォーム!E84&amp;""</f>
        <v/>
      </c>
      <c r="F26" s="50"/>
      <c r="G26" s="51"/>
      <c r="H26" s="61"/>
      <c r="I26" s="51" t="str">
        <f>注文フォーム!N84&amp;""</f>
        <v/>
      </c>
      <c r="J26" s="202" t="str">
        <f>SUBSTITUTE(注文フォーム!O84,"-","")&amp;SUBSTITUTE(SUBSTITUTE(SUBSTITUTE(注文フォーム!P84,"―",""),"-",""),"その他（直接入力ください）","")</f>
        <v/>
      </c>
      <c r="K26" s="52" t="str">
        <f>注文フォーム!Q84&amp;""</f>
        <v/>
      </c>
      <c r="L26" s="158" t="str">
        <f t="shared" si="0"/>
        <v/>
      </c>
      <c r="M26" s="157" t="str">
        <f>注文フォーム!U84&amp;""</f>
        <v/>
      </c>
      <c r="N26" s="20" t="str">
        <f>IFERROR(IF(注文フォーム!$F84="","",VLOOKUP($AD26,注文フォーム!$DC$3:$DE$24,注文フォーム!$E$66,FALSE)),"")</f>
        <v/>
      </c>
      <c r="O26" s="20" t="str">
        <f>IF(注文フォーム!S84="","",IF(注文フォーム!F84=注文フォーム!$CI$3,IF(注文フォーム!R84=注文フォーム!$CE$6,"",注文フォーム!R84)&amp;注文フォーム!S84&amp;"年",""))</f>
        <v/>
      </c>
      <c r="P26" s="20" t="str">
        <f>IF(注文フォーム!T84="","",IF(注文フォーム!F84=注文フォーム!$CI$3,注文フォーム!T84&amp;"月"))</f>
        <v/>
      </c>
      <c r="Q26" s="2" t="str">
        <f t="shared" si="1"/>
        <v/>
      </c>
      <c r="R26" s="2" t="str">
        <f t="shared" si="2"/>
        <v/>
      </c>
      <c r="S26" s="2" t="str">
        <f t="shared" si="3"/>
        <v/>
      </c>
      <c r="U26" s="199" t="str">
        <f>IF(N26="","",IF($U$9&amp;注文フォーム!V84="","",IF($U$9="",注文フォーム!V84,"採取者："&amp;注文フォーム!$D$36&amp;CHAR(10)&amp;注文フォーム!V84)))</f>
        <v/>
      </c>
      <c r="V26" s="2" t="e">
        <f>VLOOKUP(注文フォーム!F84,注文フォーム!$DF$3:$DG$17,2,FALSE)</f>
        <v>#N/A</v>
      </c>
      <c r="Y26" s="1"/>
      <c r="AA26" s="71" t="str">
        <f>注文フォーム!F84&amp;""</f>
        <v/>
      </c>
      <c r="AB26" s="72" t="str">
        <f>IF(AA26=注文フォーム!$CI$17,"",注文フォーム!I84&amp;"")</f>
        <v/>
      </c>
      <c r="AC26" s="72" t="str">
        <f>IF(COUNTIF(注文フォーム!J84,"*"&amp;注文フォーム!$CP$11&amp;"*")&gt;0,注文フォーム!$CP$11,"")</f>
        <v/>
      </c>
      <c r="AD26" s="71" t="str">
        <f t="shared" si="4"/>
        <v/>
      </c>
      <c r="AF26" s="71" t="str">
        <f t="shared" si="5"/>
        <v xml:space="preserve">    </v>
      </c>
      <c r="AG26" s="475" t="str">
        <f>IF(注文フォーム!F84=注文フォーム!$CX$3,B26&amp;","&amp;AF26,"")</f>
        <v/>
      </c>
    </row>
    <row r="27" spans="1:33" ht="28.5" customHeight="1">
      <c r="A27" s="53"/>
      <c r="B27" s="54">
        <v>17</v>
      </c>
      <c r="C27" s="49" t="str">
        <f>SUBSTITUTE(ASC(注文フォーム!B85), CHAR(10), "")&amp;""</f>
        <v/>
      </c>
      <c r="D27" s="62" t="str">
        <f>IF(注文フォーム!B85="","",IF(注文フォーム!D85="","-",SUBSTITUTE(ASC(注文フォーム!D85),CHAR(10),"")))</f>
        <v/>
      </c>
      <c r="E27" s="66" t="str">
        <f>注文フォーム!E85&amp;""</f>
        <v/>
      </c>
      <c r="F27" s="50"/>
      <c r="G27" s="51"/>
      <c r="H27" s="61"/>
      <c r="I27" s="51" t="str">
        <f>注文フォーム!N85&amp;""</f>
        <v/>
      </c>
      <c r="J27" s="202" t="str">
        <f>SUBSTITUTE(注文フォーム!O85,"-","")&amp;SUBSTITUTE(SUBSTITUTE(SUBSTITUTE(注文フォーム!P85,"―",""),"-",""),"その他（直接入力ください）","")</f>
        <v/>
      </c>
      <c r="K27" s="52" t="str">
        <f>注文フォーム!Q85&amp;""</f>
        <v/>
      </c>
      <c r="L27" s="158" t="str">
        <f t="shared" si="0"/>
        <v/>
      </c>
      <c r="M27" s="157" t="str">
        <f>注文フォーム!U85&amp;""</f>
        <v/>
      </c>
      <c r="N27" s="20" t="str">
        <f>IFERROR(IF(注文フォーム!$F85="","",VLOOKUP($AD27,注文フォーム!$DC$3:$DE$24,注文フォーム!$E$66,FALSE)),"")</f>
        <v/>
      </c>
      <c r="O27" s="20" t="str">
        <f>IF(注文フォーム!S85="","",IF(注文フォーム!F85=注文フォーム!$CI$3,IF(注文フォーム!R85=注文フォーム!$CE$6,"",注文フォーム!R85)&amp;注文フォーム!S85&amp;"年",""))</f>
        <v/>
      </c>
      <c r="P27" s="20" t="str">
        <f>IF(注文フォーム!T85="","",IF(注文フォーム!F85=注文フォーム!$CI$3,注文フォーム!T85&amp;"月"))</f>
        <v/>
      </c>
      <c r="Q27" s="2" t="str">
        <f t="shared" si="1"/>
        <v/>
      </c>
      <c r="R27" s="2" t="str">
        <f t="shared" si="2"/>
        <v/>
      </c>
      <c r="S27" s="2" t="str">
        <f t="shared" si="3"/>
        <v/>
      </c>
      <c r="U27" s="199" t="str">
        <f>IF(N27="","",IF($U$9&amp;注文フォーム!V85="","",IF($U$9="",注文フォーム!V85,"採取者："&amp;注文フォーム!$D$36&amp;CHAR(10)&amp;注文フォーム!V85)))</f>
        <v/>
      </c>
      <c r="V27" s="2" t="e">
        <f>VLOOKUP(注文フォーム!F85,注文フォーム!$DF$3:$DG$17,2,FALSE)</f>
        <v>#N/A</v>
      </c>
      <c r="Y27" s="1"/>
      <c r="AA27" s="71" t="str">
        <f>注文フォーム!F85&amp;""</f>
        <v/>
      </c>
      <c r="AB27" s="72" t="str">
        <f>IF(AA27=注文フォーム!$CI$17,"",注文フォーム!I85&amp;"")</f>
        <v/>
      </c>
      <c r="AC27" s="72" t="str">
        <f>IF(COUNTIF(注文フォーム!J85,"*"&amp;注文フォーム!$CP$11&amp;"*")&gt;0,注文フォーム!$CP$11,"")</f>
        <v/>
      </c>
      <c r="AD27" s="71" t="str">
        <f t="shared" si="4"/>
        <v/>
      </c>
      <c r="AF27" s="71" t="str">
        <f t="shared" si="5"/>
        <v xml:space="preserve">    </v>
      </c>
      <c r="AG27" s="475" t="str">
        <f>IF(注文フォーム!F85=注文フォーム!$CX$3,B27&amp;","&amp;AF27,"")</f>
        <v/>
      </c>
    </row>
    <row r="28" spans="1:33" ht="28.5" customHeight="1">
      <c r="A28" s="53"/>
      <c r="B28" s="54">
        <v>18</v>
      </c>
      <c r="C28" s="49" t="str">
        <f>SUBSTITUTE(ASC(注文フォーム!B86), CHAR(10), "")&amp;""</f>
        <v/>
      </c>
      <c r="D28" s="62" t="str">
        <f>IF(注文フォーム!B86="","",IF(注文フォーム!D86="","-",SUBSTITUTE(ASC(注文フォーム!D86),CHAR(10),"")))</f>
        <v/>
      </c>
      <c r="E28" s="66" t="str">
        <f>注文フォーム!E86&amp;""</f>
        <v/>
      </c>
      <c r="F28" s="50"/>
      <c r="G28" s="51"/>
      <c r="H28" s="61"/>
      <c r="I28" s="51" t="str">
        <f>注文フォーム!N86&amp;""</f>
        <v/>
      </c>
      <c r="J28" s="202" t="str">
        <f>SUBSTITUTE(注文フォーム!O86,"-","")&amp;SUBSTITUTE(SUBSTITUTE(SUBSTITUTE(注文フォーム!P86,"―",""),"-",""),"その他（直接入力ください）","")</f>
        <v/>
      </c>
      <c r="K28" s="52" t="str">
        <f>注文フォーム!Q86&amp;""</f>
        <v/>
      </c>
      <c r="L28" s="158" t="str">
        <f t="shared" si="0"/>
        <v/>
      </c>
      <c r="M28" s="157" t="str">
        <f>注文フォーム!U86&amp;""</f>
        <v/>
      </c>
      <c r="N28" s="20" t="str">
        <f>IFERROR(IF(注文フォーム!$F86="","",VLOOKUP($AD28,注文フォーム!$DC$3:$DE$24,注文フォーム!$E$66,FALSE)),"")</f>
        <v/>
      </c>
      <c r="O28" s="20" t="str">
        <f>IF(注文フォーム!S86="","",IF(注文フォーム!F86=注文フォーム!$CI$3,IF(注文フォーム!R86=注文フォーム!$CE$6,"",注文フォーム!R86)&amp;注文フォーム!S86&amp;"年",""))</f>
        <v/>
      </c>
      <c r="P28" s="20" t="str">
        <f>IF(注文フォーム!T86="","",IF(注文フォーム!F86=注文フォーム!$CI$3,注文フォーム!T86&amp;"月"))</f>
        <v/>
      </c>
      <c r="Q28" s="2" t="str">
        <f t="shared" si="1"/>
        <v/>
      </c>
      <c r="R28" s="2" t="str">
        <f t="shared" si="2"/>
        <v/>
      </c>
      <c r="S28" s="2" t="str">
        <f t="shared" si="3"/>
        <v/>
      </c>
      <c r="U28" s="199" t="str">
        <f>IF(N28="","",IF($U$9&amp;注文フォーム!V86="","",IF($U$9="",注文フォーム!V86,"採取者："&amp;注文フォーム!$D$36&amp;CHAR(10)&amp;注文フォーム!V86)))</f>
        <v/>
      </c>
      <c r="V28" s="2" t="e">
        <f>VLOOKUP(注文フォーム!F86,注文フォーム!$DF$3:$DG$17,2,FALSE)</f>
        <v>#N/A</v>
      </c>
      <c r="Y28" s="1"/>
      <c r="AA28" s="71" t="str">
        <f>注文フォーム!F86&amp;""</f>
        <v/>
      </c>
      <c r="AB28" s="72" t="str">
        <f>IF(AA28=注文フォーム!$CI$17,"",注文フォーム!I86&amp;"")</f>
        <v/>
      </c>
      <c r="AC28" s="72" t="str">
        <f>IF(COUNTIF(注文フォーム!J86,"*"&amp;注文フォーム!$CP$11&amp;"*")&gt;0,注文フォーム!$CP$11,"")</f>
        <v/>
      </c>
      <c r="AD28" s="71" t="str">
        <f t="shared" si="4"/>
        <v/>
      </c>
      <c r="AF28" s="71" t="str">
        <f t="shared" si="5"/>
        <v xml:space="preserve">    </v>
      </c>
      <c r="AG28" s="475" t="str">
        <f>IF(注文フォーム!F86=注文フォーム!$CX$3,B28&amp;","&amp;AF28,"")</f>
        <v/>
      </c>
    </row>
    <row r="29" spans="1:33" ht="28.5" customHeight="1">
      <c r="A29" s="53"/>
      <c r="B29" s="54">
        <v>19</v>
      </c>
      <c r="C29" s="49" t="str">
        <f>SUBSTITUTE(ASC(注文フォーム!B87), CHAR(10), "")&amp;""</f>
        <v/>
      </c>
      <c r="D29" s="62" t="str">
        <f>IF(注文フォーム!B87="","",IF(注文フォーム!D87="","-",SUBSTITUTE(ASC(注文フォーム!D87),CHAR(10),"")))</f>
        <v/>
      </c>
      <c r="E29" s="66" t="str">
        <f>注文フォーム!E87&amp;""</f>
        <v/>
      </c>
      <c r="F29" s="50"/>
      <c r="G29" s="51"/>
      <c r="H29" s="61"/>
      <c r="I29" s="51" t="str">
        <f>注文フォーム!N87&amp;""</f>
        <v/>
      </c>
      <c r="J29" s="202" t="str">
        <f>SUBSTITUTE(注文フォーム!O87,"-","")&amp;SUBSTITUTE(SUBSTITUTE(SUBSTITUTE(注文フォーム!P87,"―",""),"-",""),"その他（直接入力ください）","")</f>
        <v/>
      </c>
      <c r="K29" s="52" t="str">
        <f>注文フォーム!Q87&amp;""</f>
        <v/>
      </c>
      <c r="L29" s="158" t="str">
        <f t="shared" si="0"/>
        <v/>
      </c>
      <c r="M29" s="157" t="str">
        <f>注文フォーム!U87&amp;""</f>
        <v/>
      </c>
      <c r="N29" s="20" t="str">
        <f>IFERROR(IF(注文フォーム!$F87="","",VLOOKUP($AD29,注文フォーム!$DC$3:$DE$24,注文フォーム!$E$66,FALSE)),"")</f>
        <v/>
      </c>
      <c r="O29" s="20" t="str">
        <f>IF(注文フォーム!S87="","",IF(注文フォーム!F87=注文フォーム!$CI$3,IF(注文フォーム!R87=注文フォーム!$CE$6,"",注文フォーム!R87)&amp;注文フォーム!S87&amp;"年",""))</f>
        <v/>
      </c>
      <c r="P29" s="20" t="str">
        <f>IF(注文フォーム!T87="","",IF(注文フォーム!F87=注文フォーム!$CI$3,注文フォーム!T87&amp;"月"))</f>
        <v/>
      </c>
      <c r="Q29" s="2" t="str">
        <f t="shared" si="1"/>
        <v/>
      </c>
      <c r="R29" s="2" t="str">
        <f t="shared" si="2"/>
        <v/>
      </c>
      <c r="S29" s="2" t="str">
        <f t="shared" si="3"/>
        <v/>
      </c>
      <c r="U29" s="199" t="str">
        <f>IF(N29="","",IF($U$9&amp;注文フォーム!V87="","",IF($U$9="",注文フォーム!V87,"採取者："&amp;注文フォーム!$D$36&amp;CHAR(10)&amp;注文フォーム!V87)))</f>
        <v/>
      </c>
      <c r="V29" s="2" t="e">
        <f>VLOOKUP(注文フォーム!F87,注文フォーム!$DF$3:$DG$17,2,FALSE)</f>
        <v>#N/A</v>
      </c>
      <c r="Y29" s="1"/>
      <c r="AA29" s="71" t="str">
        <f>注文フォーム!F87&amp;""</f>
        <v/>
      </c>
      <c r="AB29" s="72" t="str">
        <f>IF(AA29=注文フォーム!$CI$17,"",注文フォーム!I87&amp;"")</f>
        <v/>
      </c>
      <c r="AC29" s="72" t="str">
        <f>IF(COUNTIF(注文フォーム!J87,"*"&amp;注文フォーム!$CP$11&amp;"*")&gt;0,注文フォーム!$CP$11,"")</f>
        <v/>
      </c>
      <c r="AD29" s="71" t="str">
        <f t="shared" si="4"/>
        <v/>
      </c>
      <c r="AF29" s="71" t="str">
        <f t="shared" si="5"/>
        <v xml:space="preserve">    </v>
      </c>
      <c r="AG29" s="475" t="str">
        <f>IF(注文フォーム!F87=注文フォーム!$CX$3,B29&amp;","&amp;AF29,"")</f>
        <v/>
      </c>
    </row>
    <row r="30" spans="1:33" ht="28.5" customHeight="1">
      <c r="A30" s="53"/>
      <c r="B30" s="54">
        <v>20</v>
      </c>
      <c r="C30" s="49" t="str">
        <f>SUBSTITUTE(ASC(注文フォーム!B88), CHAR(10), "")&amp;""</f>
        <v/>
      </c>
      <c r="D30" s="62" t="str">
        <f>IF(注文フォーム!B88="","",IF(注文フォーム!D88="","-",SUBSTITUTE(ASC(注文フォーム!D88),CHAR(10),"")))</f>
        <v/>
      </c>
      <c r="E30" s="66" t="str">
        <f>注文フォーム!E88&amp;""</f>
        <v/>
      </c>
      <c r="F30" s="50"/>
      <c r="G30" s="51"/>
      <c r="H30" s="61"/>
      <c r="I30" s="51" t="str">
        <f>注文フォーム!N88&amp;""</f>
        <v/>
      </c>
      <c r="J30" s="202" t="str">
        <f>SUBSTITUTE(注文フォーム!O88,"-","")&amp;SUBSTITUTE(SUBSTITUTE(SUBSTITUTE(注文フォーム!P88,"―",""),"-",""),"その他（直接入力ください）","")</f>
        <v/>
      </c>
      <c r="K30" s="52" t="str">
        <f>注文フォーム!Q88&amp;""</f>
        <v/>
      </c>
      <c r="L30" s="158" t="str">
        <f t="shared" si="0"/>
        <v/>
      </c>
      <c r="M30" s="157" t="str">
        <f>注文フォーム!U88&amp;""</f>
        <v/>
      </c>
      <c r="N30" s="20" t="str">
        <f>IFERROR(IF(注文フォーム!$F88="","",VLOOKUP($AD30,注文フォーム!$DC$3:$DE$24,注文フォーム!$E$66,FALSE)),"")</f>
        <v/>
      </c>
      <c r="O30" s="20" t="str">
        <f>IF(注文フォーム!S88="","",IF(注文フォーム!F88=注文フォーム!$CI$3,IF(注文フォーム!R88=注文フォーム!$CE$6,"",注文フォーム!R88)&amp;注文フォーム!S88&amp;"年",""))</f>
        <v/>
      </c>
      <c r="P30" s="20" t="str">
        <f>IF(注文フォーム!T88="","",IF(注文フォーム!F88=注文フォーム!$CI$3,注文フォーム!T88&amp;"月"))</f>
        <v/>
      </c>
      <c r="Q30" s="2" t="str">
        <f t="shared" si="1"/>
        <v/>
      </c>
      <c r="R30" s="2" t="str">
        <f t="shared" si="2"/>
        <v/>
      </c>
      <c r="S30" s="2" t="str">
        <f t="shared" si="3"/>
        <v/>
      </c>
      <c r="U30" s="199" t="str">
        <f>IF(N30="","",IF($U$9&amp;注文フォーム!V88="","",IF($U$9="",注文フォーム!V88,"採取者："&amp;注文フォーム!$D$36&amp;CHAR(10)&amp;注文フォーム!V88)))</f>
        <v/>
      </c>
      <c r="V30" s="2" t="e">
        <f>VLOOKUP(注文フォーム!F88,注文フォーム!$DF$3:$DG$17,2,FALSE)</f>
        <v>#N/A</v>
      </c>
      <c r="Y30" s="1"/>
      <c r="AA30" s="71" t="str">
        <f>注文フォーム!F88&amp;""</f>
        <v/>
      </c>
      <c r="AB30" s="72" t="str">
        <f>IF(AA30=注文フォーム!$CI$17,"",注文フォーム!I88&amp;"")</f>
        <v/>
      </c>
      <c r="AC30" s="72" t="str">
        <f>IF(COUNTIF(注文フォーム!J88,"*"&amp;注文フォーム!$CP$11&amp;"*")&gt;0,注文フォーム!$CP$11,"")</f>
        <v/>
      </c>
      <c r="AD30" s="71" t="str">
        <f t="shared" si="4"/>
        <v/>
      </c>
      <c r="AF30" s="71" t="str">
        <f t="shared" si="5"/>
        <v xml:space="preserve">    </v>
      </c>
      <c r="AG30" s="475" t="str">
        <f>IF(注文フォーム!F88=注文フォーム!$CX$3,B30&amp;","&amp;AF30,"")</f>
        <v/>
      </c>
    </row>
    <row r="31" spans="1:33" ht="28.5" customHeight="1">
      <c r="A31" s="53"/>
      <c r="B31" s="54">
        <v>21</v>
      </c>
      <c r="C31" s="49" t="str">
        <f>SUBSTITUTE(ASC(注文フォーム!B89), CHAR(10), "")&amp;""</f>
        <v/>
      </c>
      <c r="D31" s="62" t="str">
        <f>IF(注文フォーム!B89="","",IF(注文フォーム!D89="","-",SUBSTITUTE(ASC(注文フォーム!D89),CHAR(10),"")))</f>
        <v/>
      </c>
      <c r="E31" s="66" t="str">
        <f>注文フォーム!E89&amp;""</f>
        <v/>
      </c>
      <c r="F31" s="50"/>
      <c r="G31" s="51"/>
      <c r="H31" s="61"/>
      <c r="I31" s="51" t="str">
        <f>注文フォーム!N89&amp;""</f>
        <v/>
      </c>
      <c r="J31" s="202" t="str">
        <f>SUBSTITUTE(注文フォーム!O89,"-","")&amp;SUBSTITUTE(SUBSTITUTE(SUBSTITUTE(注文フォーム!P89,"―",""),"-",""),"その他（直接入力ください）","")</f>
        <v/>
      </c>
      <c r="K31" s="52" t="str">
        <f>注文フォーム!Q89&amp;""</f>
        <v/>
      </c>
      <c r="L31" s="158" t="str">
        <f t="shared" si="0"/>
        <v/>
      </c>
      <c r="M31" s="157" t="str">
        <f>注文フォーム!U89&amp;""</f>
        <v/>
      </c>
      <c r="N31" s="20" t="str">
        <f>IFERROR(IF(注文フォーム!$F89="","",VLOOKUP($AD31,注文フォーム!$DC$3:$DE$24,注文フォーム!$E$66,FALSE)),"")</f>
        <v/>
      </c>
      <c r="O31" s="20" t="str">
        <f>IF(注文フォーム!S89="","",IF(注文フォーム!F89=注文フォーム!$CI$3,IF(注文フォーム!R89=注文フォーム!$CE$6,"",注文フォーム!R89)&amp;注文フォーム!S89&amp;"年",""))</f>
        <v/>
      </c>
      <c r="P31" s="20" t="str">
        <f>IF(注文フォーム!T89="","",IF(注文フォーム!F89=注文フォーム!$CI$3,注文フォーム!T89&amp;"月"))</f>
        <v/>
      </c>
      <c r="Q31" s="2" t="str">
        <f t="shared" si="1"/>
        <v/>
      </c>
      <c r="R31" s="2" t="str">
        <f t="shared" si="2"/>
        <v/>
      </c>
      <c r="S31" s="2" t="str">
        <f t="shared" si="3"/>
        <v/>
      </c>
      <c r="U31" s="199" t="str">
        <f>IF(N31="","",IF($U$9&amp;注文フォーム!V89="","",IF($U$9="",注文フォーム!V89,"採取者："&amp;注文フォーム!$D$36&amp;CHAR(10)&amp;注文フォーム!V89)))</f>
        <v/>
      </c>
      <c r="V31" s="2" t="e">
        <f>VLOOKUP(注文フォーム!F89,注文フォーム!$DF$3:$DG$17,2,FALSE)</f>
        <v>#N/A</v>
      </c>
      <c r="Y31" s="1"/>
      <c r="AA31" s="71" t="str">
        <f>注文フォーム!F89&amp;""</f>
        <v/>
      </c>
      <c r="AB31" s="72" t="str">
        <f>IF(AA31=注文フォーム!$CI$17,"",注文フォーム!I89&amp;"")</f>
        <v/>
      </c>
      <c r="AC31" s="72" t="str">
        <f>IF(COUNTIF(注文フォーム!J89,"*"&amp;注文フォーム!$CP$11&amp;"*")&gt;0,注文フォーム!$CP$11,"")</f>
        <v/>
      </c>
      <c r="AD31" s="71" t="str">
        <f t="shared" si="4"/>
        <v/>
      </c>
      <c r="AF31" s="71" t="str">
        <f t="shared" si="5"/>
        <v xml:space="preserve">    </v>
      </c>
      <c r="AG31" s="475" t="str">
        <f>IF(注文フォーム!F89=注文フォーム!$CX$3,B31&amp;","&amp;AF31,"")</f>
        <v/>
      </c>
    </row>
    <row r="32" spans="1:33" ht="28.5" customHeight="1">
      <c r="A32" s="53"/>
      <c r="B32" s="54">
        <v>22</v>
      </c>
      <c r="C32" s="49" t="str">
        <f>SUBSTITUTE(ASC(注文フォーム!B90), CHAR(10), "")&amp;""</f>
        <v/>
      </c>
      <c r="D32" s="62" t="str">
        <f>IF(注文フォーム!B90="","",IF(注文フォーム!D90="","-",SUBSTITUTE(ASC(注文フォーム!D90),CHAR(10),"")))</f>
        <v/>
      </c>
      <c r="E32" s="66" t="str">
        <f>注文フォーム!E90&amp;""</f>
        <v/>
      </c>
      <c r="F32" s="50"/>
      <c r="G32" s="51"/>
      <c r="H32" s="61"/>
      <c r="I32" s="51" t="str">
        <f>注文フォーム!N90&amp;""</f>
        <v/>
      </c>
      <c r="J32" s="202" t="str">
        <f>SUBSTITUTE(注文フォーム!O90,"-","")&amp;SUBSTITUTE(SUBSTITUTE(SUBSTITUTE(注文フォーム!P90,"―",""),"-",""),"その他（直接入力ください）","")</f>
        <v/>
      </c>
      <c r="K32" s="52" t="str">
        <f>注文フォーム!Q90&amp;""</f>
        <v/>
      </c>
      <c r="L32" s="158" t="str">
        <f t="shared" si="0"/>
        <v/>
      </c>
      <c r="M32" s="157" t="str">
        <f>注文フォーム!U90&amp;""</f>
        <v/>
      </c>
      <c r="N32" s="20" t="str">
        <f>IFERROR(IF(注文フォーム!$F90="","",VLOOKUP($AD32,注文フォーム!$DC$3:$DE$24,注文フォーム!$E$66,FALSE)),"")</f>
        <v/>
      </c>
      <c r="O32" s="20" t="str">
        <f>IF(注文フォーム!S90="","",IF(注文フォーム!F90=注文フォーム!$CI$3,IF(注文フォーム!R90=注文フォーム!$CE$6,"",注文フォーム!R90)&amp;注文フォーム!S90&amp;"年",""))</f>
        <v/>
      </c>
      <c r="P32" s="20" t="str">
        <f>IF(注文フォーム!T90="","",IF(注文フォーム!F90=注文フォーム!$CI$3,注文フォーム!T90&amp;"月"))</f>
        <v/>
      </c>
      <c r="Q32" s="2" t="str">
        <f t="shared" si="1"/>
        <v/>
      </c>
      <c r="R32" s="2" t="str">
        <f t="shared" si="2"/>
        <v/>
      </c>
      <c r="S32" s="2" t="str">
        <f t="shared" si="3"/>
        <v/>
      </c>
      <c r="U32" s="199" t="str">
        <f>IF(N32="","",IF($U$9&amp;注文フォーム!V90="","",IF($U$9="",注文フォーム!V90,"採取者："&amp;注文フォーム!$D$36&amp;CHAR(10)&amp;注文フォーム!V90)))</f>
        <v/>
      </c>
      <c r="V32" s="2" t="e">
        <f>VLOOKUP(注文フォーム!F90,注文フォーム!$DF$3:$DG$17,2,FALSE)</f>
        <v>#N/A</v>
      </c>
      <c r="Y32" s="1"/>
      <c r="AA32" s="71" t="str">
        <f>注文フォーム!F90&amp;""</f>
        <v/>
      </c>
      <c r="AB32" s="72" t="str">
        <f>IF(AA32=注文フォーム!$CI$17,"",注文フォーム!I90&amp;"")</f>
        <v/>
      </c>
      <c r="AC32" s="72" t="str">
        <f>IF(COUNTIF(注文フォーム!J90,"*"&amp;注文フォーム!$CP$11&amp;"*")&gt;0,注文フォーム!$CP$11,"")</f>
        <v/>
      </c>
      <c r="AD32" s="71" t="str">
        <f t="shared" si="4"/>
        <v/>
      </c>
      <c r="AF32" s="71" t="str">
        <f t="shared" si="5"/>
        <v xml:space="preserve">    </v>
      </c>
      <c r="AG32" s="475" t="str">
        <f>IF(注文フォーム!F90=注文フォーム!$CX$3,B32&amp;","&amp;AF32,"")</f>
        <v/>
      </c>
    </row>
    <row r="33" spans="1:33" ht="28.5" customHeight="1">
      <c r="A33" s="53"/>
      <c r="B33" s="54">
        <v>23</v>
      </c>
      <c r="C33" s="49" t="str">
        <f>SUBSTITUTE(ASC(注文フォーム!B91), CHAR(10), "")&amp;""</f>
        <v/>
      </c>
      <c r="D33" s="62" t="str">
        <f>IF(注文フォーム!B91="","",IF(注文フォーム!D91="","-",SUBSTITUTE(ASC(注文フォーム!D91),CHAR(10),"")))</f>
        <v/>
      </c>
      <c r="E33" s="66" t="str">
        <f>注文フォーム!E91&amp;""</f>
        <v/>
      </c>
      <c r="F33" s="50"/>
      <c r="G33" s="51"/>
      <c r="H33" s="61"/>
      <c r="I33" s="51" t="str">
        <f>注文フォーム!N91&amp;""</f>
        <v/>
      </c>
      <c r="J33" s="202" t="str">
        <f>SUBSTITUTE(注文フォーム!O91,"-","")&amp;SUBSTITUTE(SUBSTITUTE(SUBSTITUTE(注文フォーム!P91,"―",""),"-",""),"その他（直接入力ください）","")</f>
        <v/>
      </c>
      <c r="K33" s="52" t="str">
        <f>注文フォーム!Q91&amp;""</f>
        <v/>
      </c>
      <c r="L33" s="158" t="str">
        <f t="shared" si="0"/>
        <v/>
      </c>
      <c r="M33" s="157" t="str">
        <f>注文フォーム!U91&amp;""</f>
        <v/>
      </c>
      <c r="N33" s="20" t="str">
        <f>IFERROR(IF(注文フォーム!$F91="","",VLOOKUP($AD33,注文フォーム!$DC$3:$DE$24,注文フォーム!$E$66,FALSE)),"")</f>
        <v/>
      </c>
      <c r="O33" s="20" t="str">
        <f>IF(注文フォーム!S91="","",IF(注文フォーム!F91=注文フォーム!$CI$3,IF(注文フォーム!R91=注文フォーム!$CE$6,"",注文フォーム!R91)&amp;注文フォーム!S91&amp;"年",""))</f>
        <v/>
      </c>
      <c r="P33" s="20" t="str">
        <f>IF(注文フォーム!T91="","",IF(注文フォーム!F91=注文フォーム!$CI$3,注文フォーム!T91&amp;"月"))</f>
        <v/>
      </c>
      <c r="Q33" s="2" t="str">
        <f t="shared" si="1"/>
        <v/>
      </c>
      <c r="R33" s="2" t="str">
        <f t="shared" si="2"/>
        <v/>
      </c>
      <c r="S33" s="2" t="str">
        <f t="shared" si="3"/>
        <v/>
      </c>
      <c r="U33" s="199" t="str">
        <f>IF(N33="","",IF($U$9&amp;注文フォーム!V91="","",IF($U$9="",注文フォーム!V91,"採取者："&amp;注文フォーム!$D$36&amp;CHAR(10)&amp;注文フォーム!V91)))</f>
        <v/>
      </c>
      <c r="V33" s="2" t="e">
        <f>VLOOKUP(注文フォーム!F91,注文フォーム!$DF$3:$DG$17,2,FALSE)</f>
        <v>#N/A</v>
      </c>
      <c r="Y33" s="1"/>
      <c r="AA33" s="71" t="str">
        <f>注文フォーム!F91&amp;""</f>
        <v/>
      </c>
      <c r="AB33" s="72" t="str">
        <f>IF(AA33=注文フォーム!$CI$17,"",注文フォーム!I91&amp;"")</f>
        <v/>
      </c>
      <c r="AC33" s="72" t="str">
        <f>IF(COUNTIF(注文フォーム!J91,"*"&amp;注文フォーム!$CP$11&amp;"*")&gt;0,注文フォーム!$CP$11,"")</f>
        <v/>
      </c>
      <c r="AD33" s="71" t="str">
        <f t="shared" si="4"/>
        <v/>
      </c>
      <c r="AF33" s="71" t="str">
        <f t="shared" si="5"/>
        <v xml:space="preserve">    </v>
      </c>
      <c r="AG33" s="475" t="str">
        <f>IF(注文フォーム!F91=注文フォーム!$CX$3,B33&amp;","&amp;AF33,"")</f>
        <v/>
      </c>
    </row>
    <row r="34" spans="1:33" ht="28.5" customHeight="1">
      <c r="A34" s="53"/>
      <c r="B34" s="54">
        <v>24</v>
      </c>
      <c r="C34" s="49" t="str">
        <f>SUBSTITUTE(ASC(注文フォーム!B92), CHAR(10), "")&amp;""</f>
        <v/>
      </c>
      <c r="D34" s="62" t="str">
        <f>IF(注文フォーム!B92="","",IF(注文フォーム!D92="","-",SUBSTITUTE(ASC(注文フォーム!D92),CHAR(10),"")))</f>
        <v/>
      </c>
      <c r="E34" s="66" t="str">
        <f>注文フォーム!E92&amp;""</f>
        <v/>
      </c>
      <c r="F34" s="50"/>
      <c r="G34" s="51"/>
      <c r="H34" s="61"/>
      <c r="I34" s="51" t="str">
        <f>注文フォーム!N92&amp;""</f>
        <v/>
      </c>
      <c r="J34" s="202" t="str">
        <f>SUBSTITUTE(注文フォーム!O92,"-","")&amp;SUBSTITUTE(SUBSTITUTE(SUBSTITUTE(注文フォーム!P92,"―",""),"-",""),"その他（直接入力ください）","")</f>
        <v/>
      </c>
      <c r="K34" s="52" t="str">
        <f>注文フォーム!Q92&amp;""</f>
        <v/>
      </c>
      <c r="L34" s="158" t="str">
        <f t="shared" si="0"/>
        <v/>
      </c>
      <c r="M34" s="157" t="str">
        <f>注文フォーム!U92&amp;""</f>
        <v/>
      </c>
      <c r="N34" s="20" t="str">
        <f>IFERROR(IF(注文フォーム!$F92="","",VLOOKUP($AD34,注文フォーム!$DC$3:$DE$24,注文フォーム!$E$66,FALSE)),"")</f>
        <v/>
      </c>
      <c r="O34" s="20" t="str">
        <f>IF(注文フォーム!S92="","",IF(注文フォーム!F92=注文フォーム!$CI$3,IF(注文フォーム!R92=注文フォーム!$CE$6,"",注文フォーム!R92)&amp;注文フォーム!S92&amp;"年",""))</f>
        <v/>
      </c>
      <c r="P34" s="20" t="str">
        <f>IF(注文フォーム!T92="","",IF(注文フォーム!F92=注文フォーム!$CI$3,注文フォーム!T92&amp;"月"))</f>
        <v/>
      </c>
      <c r="Q34" s="2" t="str">
        <f t="shared" si="1"/>
        <v/>
      </c>
      <c r="R34" s="2" t="str">
        <f t="shared" si="2"/>
        <v/>
      </c>
      <c r="S34" s="2" t="str">
        <f t="shared" si="3"/>
        <v/>
      </c>
      <c r="U34" s="199" t="str">
        <f>IF(N34="","",IF($U$9&amp;注文フォーム!V92="","",IF($U$9="",注文フォーム!V92,"採取者："&amp;注文フォーム!$D$36&amp;CHAR(10)&amp;注文フォーム!V92)))</f>
        <v/>
      </c>
      <c r="V34" s="2" t="e">
        <f>VLOOKUP(注文フォーム!F92,注文フォーム!$DF$3:$DG$17,2,FALSE)</f>
        <v>#N/A</v>
      </c>
      <c r="Y34" s="1"/>
      <c r="AA34" s="71" t="str">
        <f>注文フォーム!F92&amp;""</f>
        <v/>
      </c>
      <c r="AB34" s="72" t="str">
        <f>IF(AA34=注文フォーム!$CI$17,"",注文フォーム!I92&amp;"")</f>
        <v/>
      </c>
      <c r="AC34" s="72" t="str">
        <f>IF(COUNTIF(注文フォーム!J92,"*"&amp;注文フォーム!$CP$11&amp;"*")&gt;0,注文フォーム!$CP$11,"")</f>
        <v/>
      </c>
      <c r="AD34" s="71" t="str">
        <f t="shared" si="4"/>
        <v/>
      </c>
      <c r="AF34" s="71" t="str">
        <f t="shared" si="5"/>
        <v xml:space="preserve">    </v>
      </c>
      <c r="AG34" s="475" t="str">
        <f>IF(注文フォーム!F92=注文フォーム!$CX$3,B34&amp;","&amp;AF34,"")</f>
        <v/>
      </c>
    </row>
    <row r="35" spans="1:33" ht="28.5" customHeight="1">
      <c r="A35" s="53"/>
      <c r="B35" s="54">
        <v>25</v>
      </c>
      <c r="C35" s="49" t="str">
        <f>SUBSTITUTE(ASC(注文フォーム!B93), CHAR(10), "")&amp;""</f>
        <v/>
      </c>
      <c r="D35" s="62" t="str">
        <f>IF(注文フォーム!B93="","",IF(注文フォーム!D93="","-",SUBSTITUTE(ASC(注文フォーム!D93),CHAR(10),"")))</f>
        <v/>
      </c>
      <c r="E35" s="66" t="str">
        <f>注文フォーム!E93&amp;""</f>
        <v/>
      </c>
      <c r="F35" s="50"/>
      <c r="G35" s="51"/>
      <c r="H35" s="61"/>
      <c r="I35" s="51" t="str">
        <f>注文フォーム!N93&amp;""</f>
        <v/>
      </c>
      <c r="J35" s="202" t="str">
        <f>SUBSTITUTE(注文フォーム!O93,"-","")&amp;SUBSTITUTE(SUBSTITUTE(SUBSTITUTE(注文フォーム!P93,"―",""),"-",""),"その他（直接入力ください）","")</f>
        <v/>
      </c>
      <c r="K35" s="52" t="str">
        <f>注文フォーム!Q93&amp;""</f>
        <v/>
      </c>
      <c r="L35" s="158" t="str">
        <f t="shared" si="0"/>
        <v/>
      </c>
      <c r="M35" s="157" t="str">
        <f>注文フォーム!U93&amp;""</f>
        <v/>
      </c>
      <c r="N35" s="20" t="str">
        <f>IFERROR(IF(注文フォーム!$F93="","",VLOOKUP($AD35,注文フォーム!$DC$3:$DE$24,注文フォーム!$E$66,FALSE)),"")</f>
        <v/>
      </c>
      <c r="O35" s="20" t="str">
        <f>IF(注文フォーム!S93="","",IF(注文フォーム!F93=注文フォーム!$CI$3,IF(注文フォーム!R93=注文フォーム!$CE$6,"",注文フォーム!R93)&amp;注文フォーム!S93&amp;"年",""))</f>
        <v/>
      </c>
      <c r="P35" s="20" t="str">
        <f>IF(注文フォーム!T93="","",IF(注文フォーム!F93=注文フォーム!$CI$3,注文フォーム!T93&amp;"月"))</f>
        <v/>
      </c>
      <c r="Q35" s="2" t="str">
        <f t="shared" si="1"/>
        <v/>
      </c>
      <c r="R35" s="2" t="str">
        <f t="shared" si="2"/>
        <v/>
      </c>
      <c r="S35" s="2" t="str">
        <f t="shared" si="3"/>
        <v/>
      </c>
      <c r="U35" s="199" t="str">
        <f>IF(N35="","",IF($U$9&amp;注文フォーム!V93="","",IF($U$9="",注文フォーム!V93,"採取者："&amp;注文フォーム!$D$36&amp;CHAR(10)&amp;注文フォーム!V93)))</f>
        <v/>
      </c>
      <c r="V35" s="2" t="e">
        <f>VLOOKUP(注文フォーム!F93,注文フォーム!$DF$3:$DG$17,2,FALSE)</f>
        <v>#N/A</v>
      </c>
      <c r="Y35" s="1"/>
      <c r="AA35" s="71" t="str">
        <f>注文フォーム!F93&amp;""</f>
        <v/>
      </c>
      <c r="AB35" s="72" t="str">
        <f>IF(AA35=注文フォーム!$CI$17,"",注文フォーム!I93&amp;"")</f>
        <v/>
      </c>
      <c r="AC35" s="72" t="str">
        <f>IF(COUNTIF(注文フォーム!J93,"*"&amp;注文フォーム!$CP$11&amp;"*")&gt;0,注文フォーム!$CP$11,"")</f>
        <v/>
      </c>
      <c r="AD35" s="71" t="str">
        <f t="shared" si="4"/>
        <v/>
      </c>
      <c r="AF35" s="71" t="str">
        <f t="shared" si="5"/>
        <v xml:space="preserve">    </v>
      </c>
      <c r="AG35" s="475" t="str">
        <f>IF(注文フォーム!F93=注文フォーム!$CX$3,B35&amp;","&amp;AF35,"")</f>
        <v/>
      </c>
    </row>
    <row r="36" spans="1:33" ht="28.5" customHeight="1">
      <c r="A36" s="53"/>
      <c r="B36" s="54">
        <v>26</v>
      </c>
      <c r="C36" s="49" t="str">
        <f>SUBSTITUTE(ASC(注文フォーム!B94), CHAR(10), "")&amp;""</f>
        <v/>
      </c>
      <c r="D36" s="62" t="str">
        <f>IF(注文フォーム!B94="","",IF(注文フォーム!D94="","-",SUBSTITUTE(ASC(注文フォーム!D94),CHAR(10),"")))</f>
        <v/>
      </c>
      <c r="E36" s="66" t="str">
        <f>注文フォーム!E94&amp;""</f>
        <v/>
      </c>
      <c r="F36" s="50"/>
      <c r="G36" s="51"/>
      <c r="H36" s="61"/>
      <c r="I36" s="51" t="str">
        <f>注文フォーム!N94&amp;""</f>
        <v/>
      </c>
      <c r="J36" s="202" t="str">
        <f>SUBSTITUTE(注文フォーム!O94,"-","")&amp;SUBSTITUTE(SUBSTITUTE(SUBSTITUTE(注文フォーム!P94,"―",""),"-",""),"その他（直接入力ください）","")</f>
        <v/>
      </c>
      <c r="K36" s="52" t="str">
        <f>注文フォーム!Q94&amp;""</f>
        <v/>
      </c>
      <c r="L36" s="158" t="str">
        <f t="shared" si="0"/>
        <v/>
      </c>
      <c r="M36" s="157" t="str">
        <f>注文フォーム!U94&amp;""</f>
        <v/>
      </c>
      <c r="N36" s="20" t="str">
        <f>IFERROR(IF(注文フォーム!$F94="","",VLOOKUP($AD36,注文フォーム!$DC$3:$DE$24,注文フォーム!$E$66,FALSE)),"")</f>
        <v/>
      </c>
      <c r="O36" s="20" t="str">
        <f>IF(注文フォーム!S94="","",IF(注文フォーム!F94=注文フォーム!$CI$3,IF(注文フォーム!R94=注文フォーム!$CE$6,"",注文フォーム!R94)&amp;注文フォーム!S94&amp;"年",""))</f>
        <v/>
      </c>
      <c r="P36" s="20" t="str">
        <f>IF(注文フォーム!T94="","",IF(注文フォーム!F94=注文フォーム!$CI$3,注文フォーム!T94&amp;"月"))</f>
        <v/>
      </c>
      <c r="Q36" s="2" t="str">
        <f t="shared" si="1"/>
        <v/>
      </c>
      <c r="R36" s="2" t="str">
        <f t="shared" si="2"/>
        <v/>
      </c>
      <c r="S36" s="2" t="str">
        <f t="shared" si="3"/>
        <v/>
      </c>
      <c r="U36" s="199" t="str">
        <f>IF(N36="","",IF($U$9&amp;注文フォーム!V94="","",IF($U$9="",注文フォーム!V94,"採取者："&amp;注文フォーム!$D$36&amp;CHAR(10)&amp;注文フォーム!V94)))</f>
        <v/>
      </c>
      <c r="V36" s="2" t="e">
        <f>VLOOKUP(注文フォーム!F94,注文フォーム!$DF$3:$DG$17,2,FALSE)</f>
        <v>#N/A</v>
      </c>
      <c r="Y36" s="1"/>
      <c r="AA36" s="71" t="str">
        <f>注文フォーム!F94&amp;""</f>
        <v/>
      </c>
      <c r="AB36" s="72" t="str">
        <f>IF(AA36=注文フォーム!$CI$17,"",注文フォーム!I94&amp;"")</f>
        <v/>
      </c>
      <c r="AC36" s="72" t="str">
        <f>IF(COUNTIF(注文フォーム!J94,"*"&amp;注文フォーム!$CP$11&amp;"*")&gt;0,注文フォーム!$CP$11,"")</f>
        <v/>
      </c>
      <c r="AD36" s="71" t="str">
        <f t="shared" si="4"/>
        <v/>
      </c>
      <c r="AF36" s="71" t="str">
        <f t="shared" si="5"/>
        <v xml:space="preserve">    </v>
      </c>
      <c r="AG36" s="475" t="str">
        <f>IF(注文フォーム!F94=注文フォーム!$CX$3,B36&amp;","&amp;AF36,"")</f>
        <v/>
      </c>
    </row>
    <row r="37" spans="1:33" ht="28.5" customHeight="1">
      <c r="A37" s="53"/>
      <c r="B37" s="54">
        <v>27</v>
      </c>
      <c r="C37" s="49" t="str">
        <f>SUBSTITUTE(ASC(注文フォーム!B95), CHAR(10), "")&amp;""</f>
        <v/>
      </c>
      <c r="D37" s="62" t="str">
        <f>IF(注文フォーム!B95="","",IF(注文フォーム!D95="","-",SUBSTITUTE(ASC(注文フォーム!D95),CHAR(10),"")))</f>
        <v/>
      </c>
      <c r="E37" s="66" t="str">
        <f>注文フォーム!E95&amp;""</f>
        <v/>
      </c>
      <c r="F37" s="50"/>
      <c r="G37" s="51"/>
      <c r="H37" s="61"/>
      <c r="I37" s="51" t="str">
        <f>注文フォーム!N95&amp;""</f>
        <v/>
      </c>
      <c r="J37" s="202" t="str">
        <f>SUBSTITUTE(注文フォーム!O95,"-","")&amp;SUBSTITUTE(SUBSTITUTE(SUBSTITUTE(注文フォーム!P95,"―",""),"-",""),"その他（直接入力ください）","")</f>
        <v/>
      </c>
      <c r="K37" s="52" t="str">
        <f>注文フォーム!Q95&amp;""</f>
        <v/>
      </c>
      <c r="L37" s="158" t="str">
        <f t="shared" si="0"/>
        <v/>
      </c>
      <c r="M37" s="157" t="str">
        <f>注文フォーム!U95&amp;""</f>
        <v/>
      </c>
      <c r="N37" s="20" t="str">
        <f>IFERROR(IF(注文フォーム!$F95="","",VLOOKUP($AD37,注文フォーム!$DC$3:$DE$24,注文フォーム!$E$66,FALSE)),"")</f>
        <v/>
      </c>
      <c r="O37" s="20" t="str">
        <f>IF(注文フォーム!S95="","",IF(注文フォーム!F95=注文フォーム!$CI$3,IF(注文フォーム!R95=注文フォーム!$CE$6,"",注文フォーム!R95)&amp;注文フォーム!S95&amp;"年",""))</f>
        <v/>
      </c>
      <c r="P37" s="20" t="str">
        <f>IF(注文フォーム!T95="","",IF(注文フォーム!F95=注文フォーム!$CI$3,注文フォーム!T95&amp;"月"))</f>
        <v/>
      </c>
      <c r="Q37" s="2" t="str">
        <f t="shared" si="1"/>
        <v/>
      </c>
      <c r="R37" s="2" t="str">
        <f t="shared" si="2"/>
        <v/>
      </c>
      <c r="S37" s="2" t="str">
        <f t="shared" si="3"/>
        <v/>
      </c>
      <c r="U37" s="199" t="str">
        <f>IF(N37="","",IF($U$9&amp;注文フォーム!V95="","",IF($U$9="",注文フォーム!V95,"採取者："&amp;注文フォーム!$D$36&amp;CHAR(10)&amp;注文フォーム!V95)))</f>
        <v/>
      </c>
      <c r="V37" s="2" t="e">
        <f>VLOOKUP(注文フォーム!F95,注文フォーム!$DF$3:$DG$17,2,FALSE)</f>
        <v>#N/A</v>
      </c>
      <c r="Y37" s="1"/>
      <c r="AA37" s="71" t="str">
        <f>注文フォーム!F95&amp;""</f>
        <v/>
      </c>
      <c r="AB37" s="72" t="str">
        <f>IF(AA37=注文フォーム!$CI$17,"",注文フォーム!I95&amp;"")</f>
        <v/>
      </c>
      <c r="AC37" s="72" t="str">
        <f>IF(COUNTIF(注文フォーム!J95,"*"&amp;注文フォーム!$CP$11&amp;"*")&gt;0,注文フォーム!$CP$11,"")</f>
        <v/>
      </c>
      <c r="AD37" s="71" t="str">
        <f t="shared" si="4"/>
        <v/>
      </c>
      <c r="AF37" s="71" t="str">
        <f t="shared" si="5"/>
        <v xml:space="preserve">    </v>
      </c>
      <c r="AG37" s="475" t="str">
        <f>IF(注文フォーム!F95=注文フォーム!$CX$3,B37&amp;","&amp;AF37,"")</f>
        <v/>
      </c>
    </row>
    <row r="38" spans="1:33" ht="28.5" customHeight="1">
      <c r="A38" s="53"/>
      <c r="B38" s="54">
        <v>28</v>
      </c>
      <c r="C38" s="49" t="str">
        <f>SUBSTITUTE(ASC(注文フォーム!B96), CHAR(10), "")&amp;""</f>
        <v/>
      </c>
      <c r="D38" s="62" t="str">
        <f>IF(注文フォーム!B96="","",IF(注文フォーム!D96="","-",SUBSTITUTE(ASC(注文フォーム!D96),CHAR(10),"")))</f>
        <v/>
      </c>
      <c r="E38" s="66" t="str">
        <f>注文フォーム!E96&amp;""</f>
        <v/>
      </c>
      <c r="F38" s="50"/>
      <c r="G38" s="51"/>
      <c r="H38" s="61"/>
      <c r="I38" s="51" t="str">
        <f>注文フォーム!N96&amp;""</f>
        <v/>
      </c>
      <c r="J38" s="202" t="str">
        <f>SUBSTITUTE(注文フォーム!O96,"-","")&amp;SUBSTITUTE(SUBSTITUTE(SUBSTITUTE(注文フォーム!P96,"―",""),"-",""),"その他（直接入力ください）","")</f>
        <v/>
      </c>
      <c r="K38" s="52" t="str">
        <f>注文フォーム!Q96&amp;""</f>
        <v/>
      </c>
      <c r="L38" s="158" t="str">
        <f t="shared" si="0"/>
        <v/>
      </c>
      <c r="M38" s="157" t="str">
        <f>注文フォーム!U96&amp;""</f>
        <v/>
      </c>
      <c r="N38" s="20" t="str">
        <f>IFERROR(IF(注文フォーム!$F96="","",VLOOKUP($AD38,注文フォーム!$DC$3:$DE$24,注文フォーム!$E$66,FALSE)),"")</f>
        <v/>
      </c>
      <c r="O38" s="20" t="str">
        <f>IF(注文フォーム!S96="","",IF(注文フォーム!F96=注文フォーム!$CI$3,IF(注文フォーム!R96=注文フォーム!$CE$6,"",注文フォーム!R96)&amp;注文フォーム!S96&amp;"年",""))</f>
        <v/>
      </c>
      <c r="P38" s="20" t="str">
        <f>IF(注文フォーム!T96="","",IF(注文フォーム!F96=注文フォーム!$CI$3,注文フォーム!T96&amp;"月"))</f>
        <v/>
      </c>
      <c r="Q38" s="2" t="str">
        <f t="shared" si="1"/>
        <v/>
      </c>
      <c r="R38" s="2" t="str">
        <f t="shared" si="2"/>
        <v/>
      </c>
      <c r="S38" s="2" t="str">
        <f t="shared" si="3"/>
        <v/>
      </c>
      <c r="U38" s="199" t="str">
        <f>IF(N38="","",IF($U$9&amp;注文フォーム!V96="","",IF($U$9="",注文フォーム!V96,"採取者："&amp;注文フォーム!$D$36&amp;CHAR(10)&amp;注文フォーム!V96)))</f>
        <v/>
      </c>
      <c r="V38" s="2" t="e">
        <f>VLOOKUP(注文フォーム!F96,注文フォーム!$DF$3:$DG$17,2,FALSE)</f>
        <v>#N/A</v>
      </c>
      <c r="Y38" s="1"/>
      <c r="AA38" s="71" t="str">
        <f>注文フォーム!F96&amp;""</f>
        <v/>
      </c>
      <c r="AB38" s="72" t="str">
        <f>IF(AA38=注文フォーム!$CI$17,"",注文フォーム!I96&amp;"")</f>
        <v/>
      </c>
      <c r="AC38" s="72" t="str">
        <f>IF(COUNTIF(注文フォーム!J96,"*"&amp;注文フォーム!$CP$11&amp;"*")&gt;0,注文フォーム!$CP$11,"")</f>
        <v/>
      </c>
      <c r="AD38" s="71" t="str">
        <f t="shared" si="4"/>
        <v/>
      </c>
      <c r="AF38" s="71" t="str">
        <f t="shared" si="5"/>
        <v xml:space="preserve">    </v>
      </c>
      <c r="AG38" s="475" t="str">
        <f>IF(注文フォーム!F96=注文フォーム!$CX$3,B38&amp;","&amp;AF38,"")</f>
        <v/>
      </c>
    </row>
    <row r="39" spans="1:33" ht="28.5" customHeight="1">
      <c r="A39" s="53"/>
      <c r="B39" s="54">
        <v>29</v>
      </c>
      <c r="C39" s="49" t="str">
        <f>SUBSTITUTE(ASC(注文フォーム!B97), CHAR(10), "")&amp;""</f>
        <v/>
      </c>
      <c r="D39" s="62" t="str">
        <f>IF(注文フォーム!B97="","",IF(注文フォーム!D97="","-",SUBSTITUTE(ASC(注文フォーム!D97),CHAR(10),"")))</f>
        <v/>
      </c>
      <c r="E39" s="66" t="str">
        <f>注文フォーム!E97&amp;""</f>
        <v/>
      </c>
      <c r="F39" s="50"/>
      <c r="G39" s="51"/>
      <c r="H39" s="61"/>
      <c r="I39" s="51" t="str">
        <f>注文フォーム!N97&amp;""</f>
        <v/>
      </c>
      <c r="J39" s="202" t="str">
        <f>SUBSTITUTE(注文フォーム!O97,"-","")&amp;SUBSTITUTE(SUBSTITUTE(SUBSTITUTE(注文フォーム!P97,"―",""),"-",""),"その他（直接入力ください）","")</f>
        <v/>
      </c>
      <c r="K39" s="52" t="str">
        <f>注文フォーム!Q97&amp;""</f>
        <v/>
      </c>
      <c r="L39" s="158" t="str">
        <f t="shared" si="0"/>
        <v/>
      </c>
      <c r="M39" s="157" t="str">
        <f>注文フォーム!U97&amp;""</f>
        <v/>
      </c>
      <c r="N39" s="20" t="str">
        <f>IFERROR(IF(注文フォーム!$F97="","",VLOOKUP($AD39,注文フォーム!$DC$3:$DE$24,注文フォーム!$E$66,FALSE)),"")</f>
        <v/>
      </c>
      <c r="O39" s="20" t="str">
        <f>IF(注文フォーム!S97="","",IF(注文フォーム!F97=注文フォーム!$CI$3,IF(注文フォーム!R97=注文フォーム!$CE$6,"",注文フォーム!R97)&amp;注文フォーム!S97&amp;"年",""))</f>
        <v/>
      </c>
      <c r="P39" s="20" t="str">
        <f>IF(注文フォーム!T97="","",IF(注文フォーム!F97=注文フォーム!$CI$3,注文フォーム!T97&amp;"月"))</f>
        <v/>
      </c>
      <c r="Q39" s="2" t="str">
        <f t="shared" si="1"/>
        <v/>
      </c>
      <c r="R39" s="2" t="str">
        <f t="shared" si="2"/>
        <v/>
      </c>
      <c r="S39" s="2" t="str">
        <f t="shared" si="3"/>
        <v/>
      </c>
      <c r="U39" s="199" t="str">
        <f>IF(N39="","",IF($U$9&amp;注文フォーム!V97="","",IF($U$9="",注文フォーム!V97,"採取者："&amp;注文フォーム!$D$36&amp;CHAR(10)&amp;注文フォーム!V97)))</f>
        <v/>
      </c>
      <c r="V39" s="2" t="e">
        <f>VLOOKUP(注文フォーム!F97,注文フォーム!$DF$3:$DG$17,2,FALSE)</f>
        <v>#N/A</v>
      </c>
      <c r="Y39" s="1"/>
      <c r="AA39" s="71" t="str">
        <f>注文フォーム!F97&amp;""</f>
        <v/>
      </c>
      <c r="AB39" s="72" t="str">
        <f>IF(AA39=注文フォーム!$CI$17,"",注文フォーム!I97&amp;"")</f>
        <v/>
      </c>
      <c r="AC39" s="72" t="str">
        <f>IF(COUNTIF(注文フォーム!J97,"*"&amp;注文フォーム!$CP$11&amp;"*")&gt;0,注文フォーム!$CP$11,"")</f>
        <v/>
      </c>
      <c r="AD39" s="71" t="str">
        <f t="shared" si="4"/>
        <v/>
      </c>
      <c r="AF39" s="71" t="str">
        <f t="shared" si="5"/>
        <v xml:space="preserve">    </v>
      </c>
      <c r="AG39" s="475" t="str">
        <f>IF(注文フォーム!F97=注文フォーム!$CX$3,B39&amp;","&amp;AF39,"")</f>
        <v/>
      </c>
    </row>
    <row r="40" spans="1:33" ht="28.5" customHeight="1">
      <c r="A40" s="53"/>
      <c r="B40" s="54">
        <v>30</v>
      </c>
      <c r="C40" s="49" t="str">
        <f>SUBSTITUTE(ASC(注文フォーム!B98), CHAR(10), "")&amp;""</f>
        <v/>
      </c>
      <c r="D40" s="62" t="str">
        <f>IF(注文フォーム!B98="","",IF(注文フォーム!D98="","-",SUBSTITUTE(ASC(注文フォーム!D98),CHAR(10),"")))</f>
        <v/>
      </c>
      <c r="E40" s="66" t="str">
        <f>注文フォーム!E98&amp;""</f>
        <v/>
      </c>
      <c r="F40" s="86"/>
      <c r="G40" s="51"/>
      <c r="H40" s="61"/>
      <c r="I40" s="51" t="str">
        <f>注文フォーム!N98&amp;""</f>
        <v/>
      </c>
      <c r="J40" s="202" t="str">
        <f>SUBSTITUTE(注文フォーム!O98,"-","")&amp;SUBSTITUTE(SUBSTITUTE(SUBSTITUTE(注文フォーム!P98,"―",""),"-",""),"その他（直接入力ください）","")</f>
        <v/>
      </c>
      <c r="K40" s="52" t="str">
        <f>注文フォーム!Q98&amp;""</f>
        <v/>
      </c>
      <c r="L40" s="159" t="str">
        <f t="shared" si="0"/>
        <v/>
      </c>
      <c r="M40" s="157" t="str">
        <f>注文フォーム!U98&amp;""</f>
        <v/>
      </c>
      <c r="N40" s="20" t="str">
        <f>IFERROR(IF(注文フォーム!$F98="","",VLOOKUP($AD40,注文フォーム!$DC$3:$DE$24,注文フォーム!$E$66,FALSE)),"")</f>
        <v/>
      </c>
      <c r="O40" s="20" t="str">
        <f>IF(注文フォーム!S98="","",IF(注文フォーム!F98=注文フォーム!$CI$3,IF(注文フォーム!R98=注文フォーム!$CE$6,"",注文フォーム!R98)&amp;注文フォーム!S98&amp;"年",""))</f>
        <v/>
      </c>
      <c r="P40" s="20" t="str">
        <f>IF(注文フォーム!T98="","",IF(注文フォーム!F98=注文フォーム!$CI$3,注文フォーム!T98&amp;"月"))</f>
        <v/>
      </c>
      <c r="Q40" s="2" t="str">
        <f t="shared" si="1"/>
        <v/>
      </c>
      <c r="R40" s="2" t="str">
        <f t="shared" si="2"/>
        <v/>
      </c>
      <c r="S40" s="2" t="str">
        <f t="shared" si="3"/>
        <v/>
      </c>
      <c r="U40" s="199" t="str">
        <f>IF(N40="","",IF($U$9&amp;注文フォーム!V98="","",IF($U$9="",注文フォーム!V98,"採取者："&amp;注文フォーム!$D$36&amp;CHAR(10)&amp;注文フォーム!V98)))</f>
        <v/>
      </c>
      <c r="V40" s="2" t="e">
        <f>VLOOKUP(注文フォーム!F98,注文フォーム!$DF$3:$DG$17,2,FALSE)</f>
        <v>#N/A</v>
      </c>
      <c r="Y40" s="36"/>
      <c r="AA40" s="71" t="str">
        <f>注文フォーム!F98&amp;""</f>
        <v/>
      </c>
      <c r="AB40" s="72" t="str">
        <f>IF(AA40=注文フォーム!$CI$17,"",注文フォーム!I98&amp;"")</f>
        <v/>
      </c>
      <c r="AC40" s="72" t="str">
        <f>IF(COUNTIF(注文フォーム!J98,"*"&amp;注文フォーム!$CP$11&amp;"*")&gt;0,注文フォーム!$CP$11,"")</f>
        <v/>
      </c>
      <c r="AD40" s="71" t="str">
        <f>AA40&amp;AB40&amp;AC40</f>
        <v/>
      </c>
      <c r="AF40" s="71" t="str">
        <f t="shared" si="5"/>
        <v xml:space="preserve">    </v>
      </c>
      <c r="AG40" s="475" t="str">
        <f>IF(注文フォーム!F98=注文フォーム!$CX$3,B40&amp;","&amp;AF40,"")</f>
        <v/>
      </c>
    </row>
    <row r="41" spans="1:33">
      <c r="A41" s="2" t="s">
        <v>561</v>
      </c>
      <c r="B41" s="2" t="s">
        <v>561</v>
      </c>
      <c r="C41" s="2" t="s">
        <v>561</v>
      </c>
      <c r="D41" s="2" t="s">
        <v>561</v>
      </c>
      <c r="E41" s="2" t="s">
        <v>561</v>
      </c>
      <c r="F41" s="2" t="s">
        <v>561</v>
      </c>
      <c r="G41" s="2" t="s">
        <v>561</v>
      </c>
      <c r="H41" s="2" t="s">
        <v>561</v>
      </c>
      <c r="I41" s="2" t="s">
        <v>561</v>
      </c>
      <c r="J41" s="2" t="s">
        <v>561</v>
      </c>
      <c r="K41" s="2" t="s">
        <v>561</v>
      </c>
      <c r="L41" s="2" t="s">
        <v>561</v>
      </c>
      <c r="M41" s="2" t="s">
        <v>561</v>
      </c>
      <c r="N41" s="2" t="s">
        <v>561</v>
      </c>
      <c r="O41" s="2" t="s">
        <v>561</v>
      </c>
      <c r="P41" s="2" t="s">
        <v>561</v>
      </c>
      <c r="Q41" s="2" t="s">
        <v>561</v>
      </c>
      <c r="R41" s="2" t="s">
        <v>561</v>
      </c>
      <c r="S41" s="2" t="s">
        <v>561</v>
      </c>
      <c r="T41" s="2" t="s">
        <v>561</v>
      </c>
      <c r="U41" s="2" t="s">
        <v>561</v>
      </c>
      <c r="V41" s="2" t="s">
        <v>561</v>
      </c>
      <c r="W41" s="2" t="s">
        <v>561</v>
      </c>
      <c r="X41" s="2" t="s">
        <v>561</v>
      </c>
      <c r="Y41" s="2" t="s">
        <v>561</v>
      </c>
      <c r="Z41" s="2" t="s">
        <v>561</v>
      </c>
      <c r="AA41" s="2" t="s">
        <v>561</v>
      </c>
      <c r="AB41" s="2" t="s">
        <v>561</v>
      </c>
      <c r="AC41" s="2" t="s">
        <v>561</v>
      </c>
      <c r="AD41" s="2" t="s">
        <v>561</v>
      </c>
      <c r="AE41" s="2" t="s">
        <v>561</v>
      </c>
      <c r="AF41" s="2" t="s">
        <v>561</v>
      </c>
      <c r="AG41" s="2" t="s">
        <v>561</v>
      </c>
    </row>
  </sheetData>
  <mergeCells count="6">
    <mergeCell ref="A2:B2"/>
    <mergeCell ref="A3:B3"/>
    <mergeCell ref="A6:A8"/>
    <mergeCell ref="C6:K6"/>
    <mergeCell ref="C7:K7"/>
    <mergeCell ref="C8:K8"/>
  </mergeCells>
  <phoneticPr fontId="24"/>
  <pageMargins left="0.70866141732283472" right="0.70866141732283472" top="0.74803149606299213" bottom="0.74803149606299213" header="0.31496062992125984" footer="0.31496062992125984"/>
  <pageSetup paperSize="9" scale="41" fitToHeight="0" orientation="landscape" r:id="rId1"/>
  <headerFooter>
    <oddHeader>&amp;L●●STEP5-2　入力内容の確認（試料情報・分析項目）●●&amp;Rユーロフィン日本環境株式会社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注文フォーム</vt:lpstr>
      <vt:lpstr>印刷用</vt:lpstr>
      <vt:lpstr>見本</vt:lpstr>
      <vt:lpstr>分析項目一覧表</vt:lpstr>
      <vt:lpstr>更新記録</vt:lpstr>
      <vt:lpstr>チェック用シート</vt:lpstr>
      <vt:lpstr>読込み用</vt:lpstr>
      <vt:lpstr>読込み用2</vt:lpstr>
      <vt:lpstr>印刷用!Print_Area</vt:lpstr>
      <vt:lpstr>見本!Print_Area</vt:lpstr>
      <vt:lpstr>注文フォーム!Print_Area</vt:lpstr>
      <vt:lpstr>分析項目一覧表!Print_Area</vt:lpstr>
      <vt:lpstr>見本!低濃度ＰＣＢ法_塗膜くず_含有量試験</vt:lpstr>
      <vt:lpstr>低濃度ＰＣＢ法_塗膜くず_含有量試験</vt:lpstr>
      <vt:lpstr>見本!予想濃度確認項目</vt:lpstr>
      <vt:lpstr>注文フォーム!予想濃度確認項目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2021-07-15T08:12:28Z</dcterms:modified>
</cp:coreProperties>
</file>