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ttps://erfetjp-my.sharepoint.com/personal/ruj7_etjp_eurofinsasia_com/Documents/"/>
    </mc:Choice>
  </mc:AlternateContent>
  <xr:revisionPtr revIDLastSave="31" documentId="13_ncr:1_{47AEC6E4-EE76-4D75-B1FD-C587EE69DD83}" xr6:coauthVersionLast="47" xr6:coauthVersionMax="47" xr10:uidLastSave="{0376CBD6-A662-4E2F-8774-F711987F91E9}"/>
  <workbookProtection workbookAlgorithmName="SHA-512" workbookHashValue="F3wuWGWEgoiYPx5R2t/XmSoBTI64uAKSYkaiUiOBfHZnfepRJteKFWj3vPGSnXAQ4Z+f1YbAY0bTIrLKk4WQRQ==" workbookSaltValue="Cj18VHCIycdyiXiCipfW7Q==" workbookSpinCount="100000" lockStructure="1"/>
  <bookViews>
    <workbookView xWindow="-120" yWindow="-120" windowWidth="29040" windowHeight="16440" xr2:uid="{00000000-000D-0000-FFFF-FFFF00000000}"/>
  </bookViews>
  <sheets>
    <sheet name="分析依頼書" sheetId="3" r:id="rId1"/>
    <sheet name="★★書き方見本、その他注意事項★★" sheetId="5" r:id="rId2"/>
    <sheet name="取り込みシート" sheetId="4" state="hidden" r:id="rId3"/>
  </sheets>
  <definedNames>
    <definedName name="_xlnm._FilterDatabase" localSheetId="1" hidden="1">'★★書き方見本、その他注意事項★★'!$A$12:$AD$33</definedName>
    <definedName name="_xlnm._FilterDatabase" localSheetId="0" hidden="1">分析依頼書!$A$68:$AD$118</definedName>
    <definedName name="_xlnm.Print_Area" localSheetId="1">'★★書き方見本、その他注意事項★★'!$A$1:$J$32</definedName>
    <definedName name="_xlnm.Print_Area" localSheetId="0">分析依頼書!$A$57:$J$88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4" l="1"/>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A12" i="4" a="1"/>
  <c r="A12" i="4" s="1"/>
  <c r="A11" i="4" a="1"/>
  <c r="A11" i="4" s="1"/>
  <c r="R12" i="4" a="1"/>
  <c r="R12" i="4" s="1"/>
  <c r="R13" i="4" a="1"/>
  <c r="R13" i="4" s="1"/>
  <c r="R14" i="4" a="1"/>
  <c r="R14" i="4" s="1"/>
  <c r="R15" i="4" a="1"/>
  <c r="R15" i="4"/>
  <c r="R16" i="4" a="1"/>
  <c r="R16" i="4" s="1"/>
  <c r="R17" i="4" a="1"/>
  <c r="R17" i="4" s="1"/>
  <c r="R18" i="4" a="1"/>
  <c r="R18" i="4" s="1"/>
  <c r="R19" i="4" a="1"/>
  <c r="R19" i="4"/>
  <c r="R20" i="4" a="1"/>
  <c r="R20" i="4" s="1"/>
  <c r="R21" i="4" a="1"/>
  <c r="R21" i="4"/>
  <c r="R22" i="4" a="1"/>
  <c r="R22" i="4"/>
  <c r="R23" i="4" a="1"/>
  <c r="R23" i="4" s="1"/>
  <c r="R24" i="4" a="1"/>
  <c r="R24" i="4" s="1"/>
  <c r="R25" i="4" a="1"/>
  <c r="R25" i="4" s="1"/>
  <c r="R26" i="4" a="1"/>
  <c r="R26" i="4" s="1"/>
  <c r="R27" i="4" a="1"/>
  <c r="R27" i="4" s="1"/>
  <c r="R28" i="4" a="1"/>
  <c r="R28" i="4" s="1"/>
  <c r="R29" i="4" a="1"/>
  <c r="R29" i="4" s="1"/>
  <c r="R30" i="4" a="1"/>
  <c r="R30" i="4" s="1"/>
  <c r="R31" i="4" a="1"/>
  <c r="R31" i="4" s="1"/>
  <c r="R32" i="4" a="1"/>
  <c r="R32" i="4" s="1"/>
  <c r="R33" i="4" a="1"/>
  <c r="R33" i="4" s="1"/>
  <c r="R34" i="4" a="1"/>
  <c r="R34" i="4" s="1"/>
  <c r="R35" i="4" a="1"/>
  <c r="R35" i="4" s="1"/>
  <c r="R36" i="4" a="1"/>
  <c r="R36" i="4" s="1"/>
  <c r="R37" i="4" a="1"/>
  <c r="R37" i="4" s="1"/>
  <c r="R38" i="4" a="1"/>
  <c r="R38" i="4" s="1"/>
  <c r="R39" i="4" a="1"/>
  <c r="R39" i="4" s="1"/>
  <c r="R40" i="4" a="1"/>
  <c r="R40" i="4" s="1"/>
  <c r="R41" i="4" a="1"/>
  <c r="R41" i="4" s="1"/>
  <c r="R42" i="4" a="1"/>
  <c r="R42" i="4" s="1"/>
  <c r="R43" i="4" a="1"/>
  <c r="R43" i="4"/>
  <c r="R44" i="4" a="1"/>
  <c r="R44" i="4" s="1"/>
  <c r="R45" i="4" a="1"/>
  <c r="R45" i="4" s="1"/>
  <c r="R46" i="4" a="1"/>
  <c r="R46" i="4" s="1"/>
  <c r="R47" i="4" a="1"/>
  <c r="R47" i="4"/>
  <c r="R48" i="4" a="1"/>
  <c r="R48" i="4" s="1"/>
  <c r="R49" i="4" a="1"/>
  <c r="R49" i="4" s="1"/>
  <c r="R50" i="4" a="1"/>
  <c r="R50" i="4" s="1"/>
  <c r="R51" i="4" a="1"/>
  <c r="R51" i="4" s="1"/>
  <c r="R52" i="4" a="1"/>
  <c r="R52" i="4" s="1"/>
  <c r="R53" i="4" a="1"/>
  <c r="R53" i="4" s="1"/>
  <c r="R54" i="4" a="1"/>
  <c r="R54" i="4" s="1"/>
  <c r="R55" i="4" a="1"/>
  <c r="R55" i="4" s="1"/>
  <c r="R56" i="4" a="1"/>
  <c r="R56" i="4" s="1"/>
  <c r="R57" i="4" a="1"/>
  <c r="R57" i="4" s="1"/>
  <c r="R58" i="4" a="1"/>
  <c r="R58" i="4" s="1"/>
  <c r="R59" i="4" a="1"/>
  <c r="R59" i="4" s="1"/>
  <c r="R60" i="4" a="1"/>
  <c r="R60" i="4" s="1"/>
  <c r="R61" i="4" a="1"/>
  <c r="R61" i="4" s="1"/>
  <c r="R62" i="4" a="1"/>
  <c r="R62" i="4" s="1"/>
  <c r="R63" i="4" a="1"/>
  <c r="R63" i="4" s="1"/>
  <c r="R64" i="4" a="1"/>
  <c r="R64" i="4" s="1"/>
  <c r="R65" i="4" a="1"/>
  <c r="R65" i="4" s="1"/>
  <c r="R66" i="4" a="1"/>
  <c r="R66" i="4" s="1"/>
  <c r="R67" i="4" a="1"/>
  <c r="R67" i="4" s="1"/>
  <c r="R68" i="4" a="1"/>
  <c r="R68" i="4" s="1"/>
  <c r="R69" i="4" a="1"/>
  <c r="R69" i="4" s="1"/>
  <c r="R70" i="4" a="1"/>
  <c r="R70" i="4" s="1"/>
  <c r="R71" i="4" a="1"/>
  <c r="R71" i="4" s="1"/>
  <c r="R72" i="4" a="1"/>
  <c r="R72" i="4" s="1"/>
  <c r="R73" i="4" a="1"/>
  <c r="R73" i="4" s="1"/>
  <c r="R74" i="4" a="1"/>
  <c r="R74" i="4" s="1"/>
  <c r="R75" i="4" a="1"/>
  <c r="R75" i="4" s="1"/>
  <c r="R76" i="4" a="1"/>
  <c r="R76" i="4" s="1"/>
  <c r="R77" i="4" a="1"/>
  <c r="R77" i="4" s="1"/>
  <c r="R78" i="4" a="1"/>
  <c r="R78" i="4" s="1"/>
  <c r="R79" i="4" a="1"/>
  <c r="R79" i="4" s="1"/>
  <c r="R80" i="4" a="1"/>
  <c r="R80" i="4" s="1"/>
  <c r="R81" i="4" a="1"/>
  <c r="R81" i="4" s="1"/>
  <c r="R82" i="4" a="1"/>
  <c r="R82" i="4" s="1"/>
  <c r="R83" i="4" a="1"/>
  <c r="R83" i="4" s="1"/>
  <c r="R84" i="4" a="1"/>
  <c r="R84" i="4" s="1"/>
  <c r="R85" i="4" a="1"/>
  <c r="R85" i="4" s="1"/>
  <c r="R86" i="4" a="1"/>
  <c r="R86" i="4" s="1"/>
  <c r="R87" i="4" a="1"/>
  <c r="R87" i="4" s="1"/>
  <c r="R88" i="4" a="1"/>
  <c r="R88" i="4" s="1"/>
  <c r="R89" i="4" a="1"/>
  <c r="R89" i="4" s="1"/>
  <c r="R90" i="4" a="1"/>
  <c r="R90" i="4" s="1"/>
  <c r="R91" i="4" a="1"/>
  <c r="R91" i="4" s="1"/>
  <c r="R92" i="4" a="1"/>
  <c r="R92" i="4" s="1"/>
  <c r="R93" i="4" a="1"/>
  <c r="R93" i="4" s="1"/>
  <c r="R94" i="4" a="1"/>
  <c r="R94" i="4" s="1"/>
  <c r="R95" i="4" a="1"/>
  <c r="R95" i="4" s="1"/>
  <c r="R96" i="4" a="1"/>
  <c r="R96" i="4" s="1"/>
  <c r="R97" i="4" a="1"/>
  <c r="R97" i="4" s="1"/>
  <c r="R98" i="4" a="1"/>
  <c r="R98" i="4" s="1"/>
  <c r="R99" i="4" a="1"/>
  <c r="R99" i="4" s="1"/>
  <c r="R100" i="4" a="1"/>
  <c r="R100" i="4" s="1"/>
  <c r="R101" i="4" a="1"/>
  <c r="R101" i="4" s="1"/>
  <c r="R102" i="4" a="1"/>
  <c r="R102" i="4" s="1"/>
  <c r="R103" i="4" a="1"/>
  <c r="R103" i="4" s="1"/>
  <c r="R104" i="4" a="1"/>
  <c r="R104" i="4" s="1"/>
  <c r="R105" i="4" a="1"/>
  <c r="R105" i="4" s="1"/>
  <c r="R106" i="4" a="1"/>
  <c r="R106" i="4" s="1"/>
  <c r="R107" i="4" a="1"/>
  <c r="R107" i="4" s="1"/>
  <c r="R108" i="4" a="1"/>
  <c r="R108" i="4" s="1"/>
  <c r="R109" i="4" a="1"/>
  <c r="R109" i="4" s="1"/>
  <c r="R110" i="4" a="1"/>
  <c r="R110" i="4" s="1"/>
  <c r="Q12" i="4" a="1"/>
  <c r="Q12" i="4" s="1"/>
  <c r="Q13" i="4" a="1"/>
  <c r="Q13" i="4" s="1"/>
  <c r="Q14" i="4" a="1"/>
  <c r="Q14" i="4" s="1"/>
  <c r="Q15" i="4" a="1"/>
  <c r="Q15" i="4" s="1"/>
  <c r="Q16" i="4" a="1"/>
  <c r="Q16" i="4" s="1"/>
  <c r="Q17" i="4" a="1"/>
  <c r="Q17" i="4" s="1"/>
  <c r="Q18" i="4" a="1"/>
  <c r="Q18" i="4" s="1"/>
  <c r="Q19" i="4" a="1"/>
  <c r="Q19" i="4" s="1"/>
  <c r="Q20" i="4" a="1"/>
  <c r="Q20" i="4" s="1"/>
  <c r="Q21" i="4" a="1"/>
  <c r="Q21" i="4" s="1"/>
  <c r="Q22" i="4" a="1"/>
  <c r="Q22" i="4" s="1"/>
  <c r="Q23" i="4" a="1"/>
  <c r="Q23" i="4" s="1"/>
  <c r="Q24" i="4" a="1"/>
  <c r="Q24" i="4" s="1"/>
  <c r="Q25" i="4" a="1"/>
  <c r="Q25" i="4" s="1"/>
  <c r="Q26" i="4" a="1"/>
  <c r="Q26" i="4" s="1"/>
  <c r="Q27" i="4" a="1"/>
  <c r="Q27" i="4" s="1"/>
  <c r="Q28" i="4" a="1"/>
  <c r="Q28" i="4" s="1"/>
  <c r="Q29" i="4" a="1"/>
  <c r="Q29" i="4" s="1"/>
  <c r="Q30" i="4" a="1"/>
  <c r="Q30" i="4" s="1"/>
  <c r="Q31" i="4" a="1"/>
  <c r="Q31" i="4" s="1"/>
  <c r="Q32" i="4" a="1"/>
  <c r="Q32" i="4" s="1"/>
  <c r="Q33" i="4" a="1"/>
  <c r="Q33" i="4" s="1"/>
  <c r="Q34" i="4" a="1"/>
  <c r="Q34" i="4" s="1"/>
  <c r="Q35" i="4" a="1"/>
  <c r="Q35" i="4" s="1"/>
  <c r="Q36" i="4" a="1"/>
  <c r="Q36" i="4" s="1"/>
  <c r="Q37" i="4" a="1"/>
  <c r="Q37" i="4" s="1"/>
  <c r="Q38" i="4" a="1"/>
  <c r="Q38" i="4" s="1"/>
  <c r="Q39" i="4" a="1"/>
  <c r="Q39" i="4" s="1"/>
  <c r="Q40" i="4" a="1"/>
  <c r="Q40" i="4" s="1"/>
  <c r="Q41" i="4" a="1"/>
  <c r="Q41" i="4" s="1"/>
  <c r="Q42" i="4" a="1"/>
  <c r="Q42" i="4" s="1"/>
  <c r="Q43" i="4" a="1"/>
  <c r="Q43" i="4" s="1"/>
  <c r="Q44" i="4" a="1"/>
  <c r="Q44" i="4" s="1"/>
  <c r="Q45" i="4" a="1"/>
  <c r="Q45" i="4" s="1"/>
  <c r="Q46" i="4" a="1"/>
  <c r="Q46" i="4" s="1"/>
  <c r="Q47" i="4" a="1"/>
  <c r="Q47" i="4" s="1"/>
  <c r="Q48" i="4" a="1"/>
  <c r="Q48" i="4" s="1"/>
  <c r="Q49" i="4" a="1"/>
  <c r="Q49" i="4" s="1"/>
  <c r="Q50" i="4" a="1"/>
  <c r="Q50" i="4" s="1"/>
  <c r="Q51" i="4" a="1"/>
  <c r="Q51" i="4" s="1"/>
  <c r="Q52" i="4" a="1"/>
  <c r="Q52" i="4" s="1"/>
  <c r="Q53" i="4" a="1"/>
  <c r="Q53" i="4" s="1"/>
  <c r="Q54" i="4" a="1"/>
  <c r="Q54" i="4" s="1"/>
  <c r="Q55" i="4" a="1"/>
  <c r="Q55" i="4" s="1"/>
  <c r="Q56" i="4" a="1"/>
  <c r="Q56" i="4" s="1"/>
  <c r="Q57" i="4" a="1"/>
  <c r="Q57" i="4" s="1"/>
  <c r="Q58" i="4" a="1"/>
  <c r="Q58" i="4" s="1"/>
  <c r="Q59" i="4" a="1"/>
  <c r="Q59" i="4" s="1"/>
  <c r="Q60" i="4" a="1"/>
  <c r="Q60" i="4" s="1"/>
  <c r="Q61" i="4" a="1"/>
  <c r="Q61" i="4" s="1"/>
  <c r="Q62" i="4" a="1"/>
  <c r="Q62" i="4" s="1"/>
  <c r="Q63" i="4" a="1"/>
  <c r="Q63" i="4" s="1"/>
  <c r="Q64" i="4" a="1"/>
  <c r="Q64" i="4" s="1"/>
  <c r="Q65" i="4" a="1"/>
  <c r="Q65" i="4"/>
  <c r="Q66" i="4" a="1"/>
  <c r="Q66" i="4" s="1"/>
  <c r="Q67" i="4" a="1"/>
  <c r="Q67" i="4" s="1"/>
  <c r="Q68" i="4" a="1"/>
  <c r="Q68" i="4" s="1"/>
  <c r="Q69" i="4" a="1"/>
  <c r="Q69" i="4" s="1"/>
  <c r="Q70" i="4" a="1"/>
  <c r="Q70" i="4" s="1"/>
  <c r="Q71" i="4" a="1"/>
  <c r="Q71" i="4"/>
  <c r="Q72" i="4" a="1"/>
  <c r="Q72" i="4" s="1"/>
  <c r="Q73" i="4" a="1"/>
  <c r="Q73" i="4" s="1"/>
  <c r="Q74" i="4" a="1"/>
  <c r="Q74" i="4" s="1"/>
  <c r="Q75" i="4" a="1"/>
  <c r="Q75" i="4" s="1"/>
  <c r="Q76" i="4" a="1"/>
  <c r="Q76" i="4" s="1"/>
  <c r="Q77" i="4" a="1"/>
  <c r="Q77" i="4"/>
  <c r="Q78" i="4" a="1"/>
  <c r="Q78" i="4" s="1"/>
  <c r="Q79" i="4" a="1"/>
  <c r="Q79" i="4" s="1"/>
  <c r="Q80" i="4" a="1"/>
  <c r="Q80" i="4" s="1"/>
  <c r="Q81" i="4" a="1"/>
  <c r="Q81" i="4" s="1"/>
  <c r="Q82" i="4" a="1"/>
  <c r="Q82" i="4" s="1"/>
  <c r="Q83" i="4" a="1"/>
  <c r="Q83" i="4" s="1"/>
  <c r="Q84" i="4" a="1"/>
  <c r="Q84" i="4" s="1"/>
  <c r="Q85" i="4" a="1"/>
  <c r="Q85" i="4" s="1"/>
  <c r="Q86" i="4" a="1"/>
  <c r="Q86" i="4" s="1"/>
  <c r="Q87" i="4" a="1"/>
  <c r="Q87" i="4" s="1"/>
  <c r="Q88" i="4" a="1"/>
  <c r="Q88" i="4" s="1"/>
  <c r="Q89" i="4" a="1"/>
  <c r="Q89" i="4" s="1"/>
  <c r="Q90" i="4" a="1"/>
  <c r="Q90" i="4" s="1"/>
  <c r="Q91" i="4" a="1"/>
  <c r="Q91" i="4" s="1"/>
  <c r="Q92" i="4" a="1"/>
  <c r="Q92" i="4" s="1"/>
  <c r="Q93" i="4" a="1"/>
  <c r="Q93" i="4" s="1"/>
  <c r="Q94" i="4" a="1"/>
  <c r="Q94" i="4" s="1"/>
  <c r="Q95" i="4" a="1"/>
  <c r="Q95" i="4"/>
  <c r="Q96" i="4" a="1"/>
  <c r="Q96" i="4" s="1"/>
  <c r="Q97" i="4" a="1"/>
  <c r="Q97" i="4" s="1"/>
  <c r="Q98" i="4" a="1"/>
  <c r="Q98" i="4" s="1"/>
  <c r="Q99" i="4" a="1"/>
  <c r="Q99" i="4" s="1"/>
  <c r="Q100" i="4" a="1"/>
  <c r="Q100" i="4" s="1"/>
  <c r="Q101" i="4" a="1"/>
  <c r="Q101" i="4" s="1"/>
  <c r="Q102" i="4" a="1"/>
  <c r="Q102" i="4" s="1"/>
  <c r="Q103" i="4" a="1"/>
  <c r="Q103" i="4" s="1"/>
  <c r="Q104" i="4" a="1"/>
  <c r="Q104" i="4" s="1"/>
  <c r="Q105" i="4" a="1"/>
  <c r="Q105" i="4" s="1"/>
  <c r="Q106" i="4" a="1"/>
  <c r="Q106" i="4" s="1"/>
  <c r="Q107" i="4" a="1"/>
  <c r="Q107" i="4" s="1"/>
  <c r="Q108" i="4" a="1"/>
  <c r="Q108" i="4" s="1"/>
  <c r="Q109" i="4" a="1"/>
  <c r="Q109" i="4" s="1"/>
  <c r="Q110" i="4" a="1"/>
  <c r="Q110" i="4" s="1"/>
  <c r="P12" i="4" a="1"/>
  <c r="P12" i="4" s="1"/>
  <c r="P13" i="4" a="1"/>
  <c r="P13" i="4" s="1"/>
  <c r="P14" i="4" a="1"/>
  <c r="P14" i="4" s="1"/>
  <c r="P15" i="4" a="1"/>
  <c r="P15" i="4" s="1"/>
  <c r="P16" i="4" a="1"/>
  <c r="P16" i="4" s="1"/>
  <c r="P17" i="4" a="1"/>
  <c r="P17" i="4" s="1"/>
  <c r="P18" i="4" a="1"/>
  <c r="P18" i="4" s="1"/>
  <c r="P19" i="4" a="1"/>
  <c r="P19" i="4" s="1"/>
  <c r="P20" i="4" a="1"/>
  <c r="P20" i="4" s="1"/>
  <c r="P21" i="4" a="1"/>
  <c r="P21" i="4" s="1"/>
  <c r="P22" i="4" a="1"/>
  <c r="P22" i="4" s="1"/>
  <c r="P23" i="4" a="1"/>
  <c r="P23" i="4" s="1"/>
  <c r="P24" i="4" a="1"/>
  <c r="P24" i="4" s="1"/>
  <c r="P25" i="4" a="1"/>
  <c r="P25" i="4" s="1"/>
  <c r="P26" i="4" a="1"/>
  <c r="P26" i="4"/>
  <c r="P27" i="4" a="1"/>
  <c r="P27" i="4"/>
  <c r="P28" i="4" a="1"/>
  <c r="P28" i="4" s="1"/>
  <c r="P29" i="4" a="1"/>
  <c r="P29" i="4" s="1"/>
  <c r="P30" i="4" a="1"/>
  <c r="P30" i="4" s="1"/>
  <c r="P31" i="4" a="1"/>
  <c r="P31" i="4" s="1"/>
  <c r="P32" i="4" a="1"/>
  <c r="P32" i="4" s="1"/>
  <c r="P33" i="4" a="1"/>
  <c r="P33" i="4" s="1"/>
  <c r="P34" i="4" a="1"/>
  <c r="P34" i="4" s="1"/>
  <c r="P35" i="4" a="1"/>
  <c r="P35" i="4" s="1"/>
  <c r="P36" i="4" a="1"/>
  <c r="P36" i="4" s="1"/>
  <c r="P37" i="4" a="1"/>
  <c r="P37" i="4" s="1"/>
  <c r="P38" i="4" a="1"/>
  <c r="P38" i="4" s="1"/>
  <c r="P39" i="4" a="1"/>
  <c r="P39" i="4" s="1"/>
  <c r="P40" i="4" a="1"/>
  <c r="P40" i="4" s="1"/>
  <c r="P41" i="4" a="1"/>
  <c r="P41" i="4"/>
  <c r="P42" i="4" a="1"/>
  <c r="P42" i="4" s="1"/>
  <c r="P43" i="4" a="1"/>
  <c r="P43" i="4" s="1"/>
  <c r="P44" i="4" a="1"/>
  <c r="P44" i="4" s="1"/>
  <c r="P45" i="4" a="1"/>
  <c r="P45" i="4"/>
  <c r="P46" i="4" a="1"/>
  <c r="P46" i="4" s="1"/>
  <c r="P47" i="4" a="1"/>
  <c r="P47" i="4" s="1"/>
  <c r="P48" i="4" a="1"/>
  <c r="P48" i="4" s="1"/>
  <c r="P49" i="4" a="1"/>
  <c r="P49" i="4" s="1"/>
  <c r="P50" i="4" a="1"/>
  <c r="P50" i="4" s="1"/>
  <c r="P51" i="4" a="1"/>
  <c r="P51" i="4" s="1"/>
  <c r="P52" i="4" a="1"/>
  <c r="P52" i="4" s="1"/>
  <c r="P53" i="4" a="1"/>
  <c r="P53" i="4" s="1"/>
  <c r="P54" i="4" a="1"/>
  <c r="P54" i="4" s="1"/>
  <c r="P55" i="4" a="1"/>
  <c r="P55" i="4" s="1"/>
  <c r="P56" i="4" a="1"/>
  <c r="P56" i="4" s="1"/>
  <c r="P57" i="4" a="1"/>
  <c r="P57" i="4" s="1"/>
  <c r="P58" i="4" a="1"/>
  <c r="P58" i="4" s="1"/>
  <c r="P59" i="4" a="1"/>
  <c r="P59" i="4" s="1"/>
  <c r="P60" i="4" a="1"/>
  <c r="P60" i="4" s="1"/>
  <c r="P61" i="4" a="1"/>
  <c r="P61" i="4" s="1"/>
  <c r="P62" i="4" a="1"/>
  <c r="P62" i="4" s="1"/>
  <c r="P63" i="4" a="1"/>
  <c r="P63" i="4" s="1"/>
  <c r="P64" i="4" a="1"/>
  <c r="P64" i="4" s="1"/>
  <c r="P65" i="4" a="1"/>
  <c r="P65" i="4" s="1"/>
  <c r="P66" i="4" a="1"/>
  <c r="P66" i="4" s="1"/>
  <c r="P67" i="4" a="1"/>
  <c r="P67" i="4" s="1"/>
  <c r="P68" i="4" a="1"/>
  <c r="P68" i="4" s="1"/>
  <c r="P69" i="4" a="1"/>
  <c r="P69" i="4" s="1"/>
  <c r="P70" i="4" a="1"/>
  <c r="P70" i="4" s="1"/>
  <c r="P71" i="4" a="1"/>
  <c r="P71" i="4" s="1"/>
  <c r="P72" i="4" a="1"/>
  <c r="P72" i="4" s="1"/>
  <c r="P73" i="4" a="1"/>
  <c r="P73" i="4" s="1"/>
  <c r="P74" i="4" a="1"/>
  <c r="P74" i="4" s="1"/>
  <c r="P75" i="4" a="1"/>
  <c r="P75" i="4" s="1"/>
  <c r="P76" i="4" a="1"/>
  <c r="P76" i="4" s="1"/>
  <c r="P77" i="4" a="1"/>
  <c r="P77" i="4" s="1"/>
  <c r="P78" i="4" a="1"/>
  <c r="P78" i="4" s="1"/>
  <c r="P79" i="4" a="1"/>
  <c r="P79" i="4" s="1"/>
  <c r="P80" i="4" a="1"/>
  <c r="P80" i="4" s="1"/>
  <c r="P81" i="4" a="1"/>
  <c r="P81" i="4" s="1"/>
  <c r="P82" i="4" a="1"/>
  <c r="P82" i="4" s="1"/>
  <c r="P83" i="4" a="1"/>
  <c r="P83" i="4" s="1"/>
  <c r="P84" i="4" a="1"/>
  <c r="P84" i="4" s="1"/>
  <c r="P85" i="4" a="1"/>
  <c r="P85" i="4" s="1"/>
  <c r="P86" i="4" a="1"/>
  <c r="P86" i="4" s="1"/>
  <c r="P87" i="4" a="1"/>
  <c r="P87" i="4" s="1"/>
  <c r="P88" i="4" a="1"/>
  <c r="P88" i="4" s="1"/>
  <c r="P89" i="4" a="1"/>
  <c r="P89" i="4" s="1"/>
  <c r="P90" i="4" a="1"/>
  <c r="P90" i="4" s="1"/>
  <c r="P91" i="4" a="1"/>
  <c r="P91" i="4" s="1"/>
  <c r="P92" i="4" a="1"/>
  <c r="P92" i="4" s="1"/>
  <c r="P93" i="4" a="1"/>
  <c r="P93" i="4" s="1"/>
  <c r="P94" i="4" a="1"/>
  <c r="P94" i="4" s="1"/>
  <c r="P95" i="4" a="1"/>
  <c r="P95" i="4" s="1"/>
  <c r="P96" i="4" a="1"/>
  <c r="P96" i="4" s="1"/>
  <c r="P97" i="4" a="1"/>
  <c r="P97" i="4" s="1"/>
  <c r="P98" i="4" a="1"/>
  <c r="P98" i="4" s="1"/>
  <c r="P99" i="4" a="1"/>
  <c r="P99" i="4" s="1"/>
  <c r="P100" i="4" a="1"/>
  <c r="P100" i="4" s="1"/>
  <c r="P101" i="4" a="1"/>
  <c r="P101" i="4"/>
  <c r="P102" i="4" a="1"/>
  <c r="P102" i="4" s="1"/>
  <c r="P103" i="4" a="1"/>
  <c r="P103" i="4" s="1"/>
  <c r="P104" i="4" a="1"/>
  <c r="P104" i="4" s="1"/>
  <c r="P105" i="4" a="1"/>
  <c r="P105" i="4" s="1"/>
  <c r="P106" i="4" a="1"/>
  <c r="P106" i="4" s="1"/>
  <c r="P107" i="4" a="1"/>
  <c r="P107" i="4" s="1"/>
  <c r="P108" i="4" a="1"/>
  <c r="P108" i="4" s="1"/>
  <c r="P109" i="4" a="1"/>
  <c r="P109" i="4" s="1"/>
  <c r="P110" i="4" a="1"/>
  <c r="P110" i="4" s="1"/>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N12" i="4" a="1"/>
  <c r="N12" i="4" s="1"/>
  <c r="N13" i="4" a="1"/>
  <c r="N13" i="4" s="1"/>
  <c r="N14" i="4" a="1"/>
  <c r="N14" i="4" s="1"/>
  <c r="N15" i="4" a="1"/>
  <c r="N15" i="4" s="1"/>
  <c r="N16" i="4" a="1"/>
  <c r="N16" i="4" s="1"/>
  <c r="N17" i="4" a="1"/>
  <c r="N17" i="4" s="1"/>
  <c r="N18" i="4" a="1"/>
  <c r="N18" i="4" s="1"/>
  <c r="N19" i="4" a="1"/>
  <c r="N19" i="4" s="1"/>
  <c r="N20" i="4" a="1"/>
  <c r="N20" i="4" s="1"/>
  <c r="N21" i="4" a="1"/>
  <c r="N21" i="4" s="1"/>
  <c r="N22" i="4" a="1"/>
  <c r="N22" i="4"/>
  <c r="N23" i="4" a="1"/>
  <c r="N23" i="4" s="1"/>
  <c r="N24" i="4" a="1"/>
  <c r="N24" i="4" s="1"/>
  <c r="N25" i="4" a="1"/>
  <c r="N25" i="4" s="1"/>
  <c r="N26" i="4" a="1"/>
  <c r="N26" i="4" s="1"/>
  <c r="N27" i="4" a="1"/>
  <c r="N27" i="4" s="1"/>
  <c r="N28" i="4" a="1"/>
  <c r="N28" i="4" s="1"/>
  <c r="N29" i="4" a="1"/>
  <c r="N29" i="4" s="1"/>
  <c r="N30" i="4" a="1"/>
  <c r="N30" i="4" s="1"/>
  <c r="N31" i="4" a="1"/>
  <c r="N31" i="4" s="1"/>
  <c r="N32" i="4" a="1"/>
  <c r="N32" i="4" s="1"/>
  <c r="N33" i="4" a="1"/>
  <c r="N33" i="4" s="1"/>
  <c r="N34" i="4" a="1"/>
  <c r="N34" i="4" s="1"/>
  <c r="N35" i="4" a="1"/>
  <c r="N35" i="4" s="1"/>
  <c r="N36" i="4" a="1"/>
  <c r="N36" i="4" s="1"/>
  <c r="N37" i="4" a="1"/>
  <c r="N37" i="4" s="1"/>
  <c r="N38" i="4" a="1"/>
  <c r="N38" i="4" s="1"/>
  <c r="N39" i="4" a="1"/>
  <c r="N39" i="4" s="1"/>
  <c r="N40" i="4" a="1"/>
  <c r="N40" i="4" s="1"/>
  <c r="N41" i="4" a="1"/>
  <c r="N41" i="4" s="1"/>
  <c r="N42" i="4" a="1"/>
  <c r="N42" i="4" s="1"/>
  <c r="N43" i="4" a="1"/>
  <c r="N43" i="4" s="1"/>
  <c r="N44" i="4" a="1"/>
  <c r="N44" i="4" s="1"/>
  <c r="N45" i="4" a="1"/>
  <c r="N45" i="4" s="1"/>
  <c r="N46" i="4" a="1"/>
  <c r="N46" i="4" s="1"/>
  <c r="N47" i="4" a="1"/>
  <c r="N47" i="4" s="1"/>
  <c r="N48" i="4" a="1"/>
  <c r="N48" i="4" s="1"/>
  <c r="N49" i="4" a="1"/>
  <c r="N49" i="4" s="1"/>
  <c r="N50" i="4" a="1"/>
  <c r="N50" i="4" s="1"/>
  <c r="N51" i="4" a="1"/>
  <c r="N51" i="4" s="1"/>
  <c r="N52" i="4" a="1"/>
  <c r="N52" i="4" s="1"/>
  <c r="N53" i="4" a="1"/>
  <c r="N53" i="4" s="1"/>
  <c r="N54" i="4" a="1"/>
  <c r="N54" i="4" s="1"/>
  <c r="N55" i="4" a="1"/>
  <c r="N55" i="4" s="1"/>
  <c r="N56" i="4" a="1"/>
  <c r="N56" i="4" s="1"/>
  <c r="N57" i="4" a="1"/>
  <c r="N57" i="4" s="1"/>
  <c r="N58" i="4" a="1"/>
  <c r="N58" i="4" s="1"/>
  <c r="N59" i="4" a="1"/>
  <c r="N59" i="4" s="1"/>
  <c r="N60" i="4" a="1"/>
  <c r="N60" i="4" s="1"/>
  <c r="N61" i="4" a="1"/>
  <c r="N61" i="4" s="1"/>
  <c r="N62" i="4" a="1"/>
  <c r="N62" i="4" s="1"/>
  <c r="N63" i="4" a="1"/>
  <c r="N63" i="4" s="1"/>
  <c r="N64" i="4" a="1"/>
  <c r="N64" i="4" s="1"/>
  <c r="N65" i="4" a="1"/>
  <c r="N65" i="4" s="1"/>
  <c r="N66" i="4" a="1"/>
  <c r="N66" i="4" s="1"/>
  <c r="N67" i="4" a="1"/>
  <c r="N67" i="4" s="1"/>
  <c r="N68" i="4" a="1"/>
  <c r="N68" i="4" s="1"/>
  <c r="N69" i="4" a="1"/>
  <c r="N69" i="4" s="1"/>
  <c r="N70" i="4" a="1"/>
  <c r="N70" i="4" s="1"/>
  <c r="N71" i="4" a="1"/>
  <c r="N71" i="4" s="1"/>
  <c r="N72" i="4" a="1"/>
  <c r="N72" i="4" s="1"/>
  <c r="N73" i="4" a="1"/>
  <c r="N73" i="4" s="1"/>
  <c r="N74" i="4" a="1"/>
  <c r="N74" i="4" s="1"/>
  <c r="N75" i="4" a="1"/>
  <c r="N75" i="4" s="1"/>
  <c r="N76" i="4" a="1"/>
  <c r="N76" i="4" s="1"/>
  <c r="N77" i="4" a="1"/>
  <c r="N77" i="4" s="1"/>
  <c r="N78" i="4" a="1"/>
  <c r="N78" i="4" s="1"/>
  <c r="N79" i="4" a="1"/>
  <c r="N79" i="4" s="1"/>
  <c r="N80" i="4" a="1"/>
  <c r="N80" i="4" s="1"/>
  <c r="N81" i="4" a="1"/>
  <c r="N81" i="4" s="1"/>
  <c r="N82" i="4" a="1"/>
  <c r="N82" i="4" s="1"/>
  <c r="N83" i="4" a="1"/>
  <c r="N83" i="4" s="1"/>
  <c r="N84" i="4" a="1"/>
  <c r="N84" i="4" s="1"/>
  <c r="N85" i="4" a="1"/>
  <c r="N85" i="4" s="1"/>
  <c r="N86" i="4" a="1"/>
  <c r="N86" i="4" s="1"/>
  <c r="N87" i="4" a="1"/>
  <c r="N87" i="4" s="1"/>
  <c r="N88" i="4" a="1"/>
  <c r="N88" i="4" s="1"/>
  <c r="N89" i="4" a="1"/>
  <c r="N89" i="4"/>
  <c r="N90" i="4" a="1"/>
  <c r="N90" i="4" s="1"/>
  <c r="N91" i="4" a="1"/>
  <c r="N91" i="4" s="1"/>
  <c r="N92" i="4" a="1"/>
  <c r="N92" i="4" s="1"/>
  <c r="N93" i="4" a="1"/>
  <c r="N93" i="4" s="1"/>
  <c r="N94" i="4" a="1"/>
  <c r="N94" i="4" s="1"/>
  <c r="N95" i="4" a="1"/>
  <c r="N95" i="4" s="1"/>
  <c r="N96" i="4" a="1"/>
  <c r="N96" i="4" s="1"/>
  <c r="N97" i="4" a="1"/>
  <c r="N97" i="4" s="1"/>
  <c r="N98" i="4" a="1"/>
  <c r="N98" i="4" s="1"/>
  <c r="N99" i="4" a="1"/>
  <c r="N99" i="4" s="1"/>
  <c r="N100" i="4" a="1"/>
  <c r="N100" i="4" s="1"/>
  <c r="N101" i="4" a="1"/>
  <c r="N101" i="4" s="1"/>
  <c r="N102" i="4" a="1"/>
  <c r="N102" i="4" s="1"/>
  <c r="N103" i="4" a="1"/>
  <c r="N103" i="4" s="1"/>
  <c r="N104" i="4" a="1"/>
  <c r="N104" i="4" s="1"/>
  <c r="N105" i="4" a="1"/>
  <c r="N105" i="4" s="1"/>
  <c r="N106" i="4" a="1"/>
  <c r="N106" i="4" s="1"/>
  <c r="N107" i="4" a="1"/>
  <c r="N107" i="4"/>
  <c r="N108" i="4" a="1"/>
  <c r="N108" i="4" s="1"/>
  <c r="N109" i="4" a="1"/>
  <c r="N109" i="4" s="1"/>
  <c r="N110" i="4" a="1"/>
  <c r="N110" i="4" s="1"/>
  <c r="M12" i="4" a="1"/>
  <c r="M12" i="4" s="1"/>
  <c r="M13" i="4" a="1"/>
  <c r="M13" i="4" s="1"/>
  <c r="M14" i="4" a="1"/>
  <c r="M14" i="4" s="1"/>
  <c r="M15" i="4" a="1"/>
  <c r="M15" i="4" s="1"/>
  <c r="M16" i="4" a="1"/>
  <c r="M16" i="4" s="1"/>
  <c r="M17" i="4" a="1"/>
  <c r="M17" i="4" s="1"/>
  <c r="M18" i="4" a="1"/>
  <c r="M18" i="4" s="1"/>
  <c r="M19" i="4" a="1"/>
  <c r="M19" i="4" s="1"/>
  <c r="M20" i="4" a="1"/>
  <c r="M20" i="4" s="1"/>
  <c r="M21" i="4" a="1"/>
  <c r="M21" i="4" s="1"/>
  <c r="M22" i="4" a="1"/>
  <c r="M22" i="4" s="1"/>
  <c r="M23" i="4" a="1"/>
  <c r="M23" i="4"/>
  <c r="M24" i="4" a="1"/>
  <c r="M24" i="4"/>
  <c r="M25" i="4" a="1"/>
  <c r="M25" i="4" s="1"/>
  <c r="M26" i="4" a="1"/>
  <c r="M26" i="4" s="1"/>
  <c r="M27" i="4" a="1"/>
  <c r="M27" i="4" s="1"/>
  <c r="M28" i="4" a="1"/>
  <c r="M28" i="4" s="1"/>
  <c r="M29" i="4" a="1"/>
  <c r="M29" i="4" s="1"/>
  <c r="M30" i="4" a="1"/>
  <c r="M30" i="4" s="1"/>
  <c r="M31" i="4" a="1"/>
  <c r="M31" i="4" s="1"/>
  <c r="M32" i="4" a="1"/>
  <c r="M32" i="4"/>
  <c r="M33" i="4" a="1"/>
  <c r="M33" i="4" s="1"/>
  <c r="M34" i="4" a="1"/>
  <c r="M34" i="4" s="1"/>
  <c r="M35" i="4" a="1"/>
  <c r="M35" i="4" s="1"/>
  <c r="M36" i="4" a="1"/>
  <c r="M36" i="4" s="1"/>
  <c r="M37" i="4" a="1"/>
  <c r="M37" i="4" s="1"/>
  <c r="M38" i="4" a="1"/>
  <c r="M38" i="4" s="1"/>
  <c r="M39" i="4" a="1"/>
  <c r="M39" i="4" s="1"/>
  <c r="M40" i="4" a="1"/>
  <c r="M40" i="4" s="1"/>
  <c r="M41" i="4" a="1"/>
  <c r="M41" i="4" s="1"/>
  <c r="M42" i="4" a="1"/>
  <c r="M42" i="4" s="1"/>
  <c r="M43" i="4" a="1"/>
  <c r="M43" i="4" s="1"/>
  <c r="M44" i="4" a="1"/>
  <c r="M44" i="4" s="1"/>
  <c r="M45" i="4" a="1"/>
  <c r="M45" i="4" s="1"/>
  <c r="M46" i="4" a="1"/>
  <c r="M46" i="4" s="1"/>
  <c r="M47" i="4" a="1"/>
  <c r="M47" i="4" s="1"/>
  <c r="M48" i="4" a="1"/>
  <c r="M48" i="4" s="1"/>
  <c r="M49" i="4" a="1"/>
  <c r="M49" i="4" s="1"/>
  <c r="M50" i="4" a="1"/>
  <c r="M50" i="4" s="1"/>
  <c r="M51" i="4" a="1"/>
  <c r="M51" i="4" s="1"/>
  <c r="M52" i="4" a="1"/>
  <c r="M52" i="4" s="1"/>
  <c r="M53" i="4" a="1"/>
  <c r="M53" i="4" s="1"/>
  <c r="M54" i="4" a="1"/>
  <c r="M54" i="4" s="1"/>
  <c r="M55" i="4" a="1"/>
  <c r="M55" i="4" s="1"/>
  <c r="M56" i="4" a="1"/>
  <c r="M56" i="4" s="1"/>
  <c r="M57" i="4" a="1"/>
  <c r="M57" i="4" s="1"/>
  <c r="M58" i="4" a="1"/>
  <c r="M58" i="4" s="1"/>
  <c r="M59" i="4" a="1"/>
  <c r="M59" i="4" s="1"/>
  <c r="M60" i="4" a="1"/>
  <c r="M60" i="4" s="1"/>
  <c r="M61" i="4" a="1"/>
  <c r="M61" i="4" s="1"/>
  <c r="M62" i="4" a="1"/>
  <c r="M62" i="4" s="1"/>
  <c r="M63" i="4" a="1"/>
  <c r="M63" i="4" s="1"/>
  <c r="M64" i="4" a="1"/>
  <c r="M64" i="4" s="1"/>
  <c r="M65" i="4" a="1"/>
  <c r="M65" i="4" s="1"/>
  <c r="M66" i="4" a="1"/>
  <c r="M66" i="4" s="1"/>
  <c r="M67" i="4" a="1"/>
  <c r="M67" i="4" s="1"/>
  <c r="M68" i="4" a="1"/>
  <c r="M68" i="4" s="1"/>
  <c r="M69" i="4" a="1"/>
  <c r="M69" i="4" s="1"/>
  <c r="M70" i="4" a="1"/>
  <c r="M70" i="4" s="1"/>
  <c r="M71" i="4" a="1"/>
  <c r="M71" i="4" s="1"/>
  <c r="M72" i="4" a="1"/>
  <c r="M72" i="4" s="1"/>
  <c r="M73" i="4" a="1"/>
  <c r="M73" i="4" s="1"/>
  <c r="M74" i="4" a="1"/>
  <c r="M74" i="4" s="1"/>
  <c r="M75" i="4" a="1"/>
  <c r="M75" i="4" s="1"/>
  <c r="M76" i="4" a="1"/>
  <c r="M76" i="4" s="1"/>
  <c r="M77" i="4" a="1"/>
  <c r="M77" i="4" s="1"/>
  <c r="M78" i="4" a="1"/>
  <c r="M78" i="4" s="1"/>
  <c r="M79" i="4" a="1"/>
  <c r="M79" i="4" s="1"/>
  <c r="M80" i="4" a="1"/>
  <c r="M80" i="4" s="1"/>
  <c r="M81" i="4" a="1"/>
  <c r="M81" i="4" s="1"/>
  <c r="M82" i="4" a="1"/>
  <c r="M82" i="4" s="1"/>
  <c r="M83" i="4" a="1"/>
  <c r="M83" i="4" s="1"/>
  <c r="M84" i="4" a="1"/>
  <c r="M84" i="4" s="1"/>
  <c r="M85" i="4" a="1"/>
  <c r="M85" i="4" s="1"/>
  <c r="M86" i="4" a="1"/>
  <c r="M86" i="4" s="1"/>
  <c r="M87" i="4" a="1"/>
  <c r="M87" i="4" s="1"/>
  <c r="M88" i="4" a="1"/>
  <c r="M88" i="4" s="1"/>
  <c r="M89" i="4" a="1"/>
  <c r="M89" i="4" s="1"/>
  <c r="M90" i="4" a="1"/>
  <c r="M90" i="4" s="1"/>
  <c r="M91" i="4" a="1"/>
  <c r="M91" i="4" s="1"/>
  <c r="M92" i="4" a="1"/>
  <c r="M92" i="4" s="1"/>
  <c r="M93" i="4" a="1"/>
  <c r="M93" i="4" s="1"/>
  <c r="M94" i="4" a="1"/>
  <c r="M94" i="4" s="1"/>
  <c r="M95" i="4" a="1"/>
  <c r="M95" i="4"/>
  <c r="M96" i="4" a="1"/>
  <c r="M96" i="4" s="1"/>
  <c r="M97" i="4" a="1"/>
  <c r="M97" i="4" s="1"/>
  <c r="M98" i="4" a="1"/>
  <c r="M98" i="4" s="1"/>
  <c r="M99" i="4" a="1"/>
  <c r="M99" i="4" s="1"/>
  <c r="M100" i="4" a="1"/>
  <c r="M100" i="4" s="1"/>
  <c r="M101" i="4" a="1"/>
  <c r="M101" i="4"/>
  <c r="M102" i="4" a="1"/>
  <c r="M102" i="4" s="1"/>
  <c r="M103" i="4" a="1"/>
  <c r="M103" i="4" s="1"/>
  <c r="M104" i="4" a="1"/>
  <c r="M104" i="4" s="1"/>
  <c r="M105" i="4" a="1"/>
  <c r="M105" i="4" s="1"/>
  <c r="M106" i="4" a="1"/>
  <c r="M106" i="4" s="1"/>
  <c r="M107" i="4" a="1"/>
  <c r="M107" i="4" s="1"/>
  <c r="M108" i="4" a="1"/>
  <c r="M108" i="4" s="1"/>
  <c r="M109" i="4" a="1"/>
  <c r="M109" i="4" s="1"/>
  <c r="M110" i="4" a="1"/>
  <c r="M110" i="4" s="1"/>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A13" i="4" a="1"/>
  <c r="A13" i="4" s="1"/>
  <c r="A14" i="4" a="1"/>
  <c r="A14" i="4" s="1"/>
  <c r="A15" i="4" a="1"/>
  <c r="A15" i="4" s="1"/>
  <c r="A16" i="4" a="1"/>
  <c r="A16" i="4" s="1"/>
  <c r="A17" i="4" a="1"/>
  <c r="A17" i="4"/>
  <c r="A18" i="4" a="1"/>
  <c r="A18" i="4"/>
  <c r="A19" i="4" a="1"/>
  <c r="A19" i="4" s="1"/>
  <c r="A20" i="4" a="1"/>
  <c r="A20" i="4" s="1"/>
  <c r="A21" i="4" a="1"/>
  <c r="A21" i="4" s="1"/>
  <c r="A22" i="4" a="1"/>
  <c r="A22" i="4" s="1"/>
  <c r="A23" i="4" a="1"/>
  <c r="A23" i="4" s="1"/>
  <c r="A24" i="4" a="1"/>
  <c r="A24" i="4" s="1"/>
  <c r="A25" i="4" a="1"/>
  <c r="A25" i="4" s="1"/>
  <c r="A26" i="4" a="1"/>
  <c r="A26" i="4" s="1"/>
  <c r="A27" i="4" a="1"/>
  <c r="A27" i="4"/>
  <c r="A28" i="4" a="1"/>
  <c r="A28" i="4" s="1"/>
  <c r="A29" i="4" a="1"/>
  <c r="A29" i="4" s="1"/>
  <c r="A30" i="4" a="1"/>
  <c r="A30" i="4" s="1"/>
  <c r="A31" i="4" a="1"/>
  <c r="A31" i="4" s="1"/>
  <c r="A32" i="4" a="1"/>
  <c r="A32" i="4" s="1"/>
  <c r="A33" i="4" a="1"/>
  <c r="A33" i="4" s="1"/>
  <c r="A34" i="4" a="1"/>
  <c r="A34" i="4" s="1"/>
  <c r="A35" i="4" a="1"/>
  <c r="A35" i="4"/>
  <c r="A36" i="4" a="1"/>
  <c r="A36" i="4" s="1"/>
  <c r="A37" i="4" a="1"/>
  <c r="A37" i="4" s="1"/>
  <c r="A38" i="4" a="1"/>
  <c r="A38" i="4" s="1"/>
  <c r="A39" i="4" a="1"/>
  <c r="A39" i="4" s="1"/>
  <c r="A40" i="4" a="1"/>
  <c r="A40" i="4" s="1"/>
  <c r="A41" i="4" a="1"/>
  <c r="A41" i="4" s="1"/>
  <c r="A42" i="4" a="1"/>
  <c r="A42" i="4" s="1"/>
  <c r="A43" i="4" a="1"/>
  <c r="A43" i="4" s="1"/>
  <c r="A44" i="4" a="1"/>
  <c r="A44" i="4" s="1"/>
  <c r="A45" i="4" a="1"/>
  <c r="A45" i="4" s="1"/>
  <c r="A46" i="4" a="1"/>
  <c r="A46" i="4" s="1"/>
  <c r="A47" i="4" a="1"/>
  <c r="A47" i="4"/>
  <c r="A48" i="4" a="1"/>
  <c r="A48" i="4" s="1"/>
  <c r="A49" i="4" a="1"/>
  <c r="A49" i="4" s="1"/>
  <c r="A50" i="4" a="1"/>
  <c r="A50" i="4" s="1"/>
  <c r="A51" i="4" a="1"/>
  <c r="A51" i="4" s="1"/>
  <c r="A52" i="4" a="1"/>
  <c r="A52" i="4" s="1"/>
  <c r="A53" i="4" a="1"/>
  <c r="A53" i="4"/>
  <c r="A54" i="4" a="1"/>
  <c r="A54" i="4" s="1"/>
  <c r="A55" i="4" a="1"/>
  <c r="A55" i="4" s="1"/>
  <c r="A56" i="4" a="1"/>
  <c r="A56" i="4" s="1"/>
  <c r="A57" i="4" a="1"/>
  <c r="A57" i="4" s="1"/>
  <c r="A58" i="4" a="1"/>
  <c r="A58" i="4" s="1"/>
  <c r="A59" i="4" a="1"/>
  <c r="A59" i="4"/>
  <c r="A60" i="4" a="1"/>
  <c r="A60" i="4" s="1"/>
  <c r="A61" i="4" a="1"/>
  <c r="A61" i="4" s="1"/>
  <c r="A62" i="4" a="1"/>
  <c r="A62" i="4" s="1"/>
  <c r="A63" i="4" a="1"/>
  <c r="A63" i="4" s="1"/>
  <c r="A64" i="4" a="1"/>
  <c r="A64" i="4" s="1"/>
  <c r="A65" i="4" a="1"/>
  <c r="A65" i="4" s="1"/>
  <c r="A66" i="4" a="1"/>
  <c r="A66" i="4" s="1"/>
  <c r="A67" i="4" a="1"/>
  <c r="A67" i="4" s="1"/>
  <c r="A68" i="4" a="1"/>
  <c r="A68" i="4" s="1"/>
  <c r="A69" i="4" a="1"/>
  <c r="A69" i="4" s="1"/>
  <c r="A70" i="4" a="1"/>
  <c r="A70" i="4" s="1"/>
  <c r="A71" i="4" a="1"/>
  <c r="A71" i="4" s="1"/>
  <c r="A72" i="4" a="1"/>
  <c r="A72" i="4" s="1"/>
  <c r="A73" i="4" a="1"/>
  <c r="A73" i="4" s="1"/>
  <c r="A74" i="4" a="1"/>
  <c r="A74" i="4" s="1"/>
  <c r="A75" i="4" a="1"/>
  <c r="A75" i="4" s="1"/>
  <c r="A76" i="4" a="1"/>
  <c r="A76" i="4" s="1"/>
  <c r="A77" i="4" a="1"/>
  <c r="A77" i="4" s="1"/>
  <c r="A78" i="4" a="1"/>
  <c r="A78" i="4" s="1"/>
  <c r="A79" i="4" a="1"/>
  <c r="A79" i="4" s="1"/>
  <c r="A80" i="4" a="1"/>
  <c r="A80" i="4" s="1"/>
  <c r="A81" i="4" a="1"/>
  <c r="A81" i="4" s="1"/>
  <c r="A82" i="4" a="1"/>
  <c r="A82" i="4" s="1"/>
  <c r="A83" i="4" a="1"/>
  <c r="A83" i="4" s="1"/>
  <c r="A84" i="4" a="1"/>
  <c r="A84" i="4" s="1"/>
  <c r="A85" i="4" a="1"/>
  <c r="A85" i="4" s="1"/>
  <c r="A86" i="4" a="1"/>
  <c r="A86" i="4" s="1"/>
  <c r="A87" i="4" a="1"/>
  <c r="A87" i="4" s="1"/>
  <c r="A88" i="4" a="1"/>
  <c r="A88" i="4" s="1"/>
  <c r="A89" i="4" a="1"/>
  <c r="A89" i="4" s="1"/>
  <c r="A90" i="4" a="1"/>
  <c r="A90" i="4" s="1"/>
  <c r="A91" i="4" a="1"/>
  <c r="A91" i="4" s="1"/>
  <c r="A92" i="4" a="1"/>
  <c r="A92" i="4" s="1"/>
  <c r="A93" i="4" a="1"/>
  <c r="A93" i="4" s="1"/>
  <c r="A94" i="4" a="1"/>
  <c r="A94" i="4" s="1"/>
  <c r="A95" i="4" a="1"/>
  <c r="A95" i="4" s="1"/>
  <c r="A96" i="4" a="1"/>
  <c r="A96" i="4" s="1"/>
  <c r="A97" i="4" a="1"/>
  <c r="A97" i="4" s="1"/>
  <c r="A98" i="4" a="1"/>
  <c r="A98" i="4" s="1"/>
  <c r="A99" i="4" a="1"/>
  <c r="A99" i="4" s="1"/>
  <c r="A100" i="4" a="1"/>
  <c r="A100" i="4" s="1"/>
  <c r="A101" i="4" a="1"/>
  <c r="A101" i="4" s="1"/>
  <c r="A102" i="4" a="1"/>
  <c r="A102" i="4" s="1"/>
  <c r="A103" i="4" a="1"/>
  <c r="A103" i="4" s="1"/>
  <c r="A104" i="4" a="1"/>
  <c r="A104" i="4" s="1"/>
  <c r="A105" i="4" a="1"/>
  <c r="A105" i="4" s="1"/>
  <c r="A106" i="4" a="1"/>
  <c r="A106" i="4" s="1"/>
  <c r="A107" i="4" a="1"/>
  <c r="A107" i="4" s="1"/>
  <c r="A108" i="4" a="1"/>
  <c r="A108" i="4" s="1"/>
  <c r="A109" i="4" a="1"/>
  <c r="A109" i="4" s="1"/>
  <c r="A110" i="4" a="1"/>
  <c r="A110" i="4" s="1"/>
  <c r="B12" i="4" a="1"/>
  <c r="B12" i="4" s="1"/>
  <c r="B13" i="4" a="1"/>
  <c r="B13" i="4" s="1"/>
  <c r="B14" i="4" a="1"/>
  <c r="B14" i="4" s="1"/>
  <c r="B15" i="4" a="1"/>
  <c r="B15" i="4" s="1"/>
  <c r="B16" i="4" a="1"/>
  <c r="B16" i="4" s="1"/>
  <c r="B17" i="4" a="1"/>
  <c r="B17" i="4" s="1"/>
  <c r="B18" i="4" a="1"/>
  <c r="B18" i="4" s="1"/>
  <c r="B19" i="4" a="1"/>
  <c r="B19" i="4" s="1"/>
  <c r="B20" i="4" a="1"/>
  <c r="B20" i="4" s="1"/>
  <c r="B21" i="4" a="1"/>
  <c r="B21" i="4" s="1"/>
  <c r="B22" i="4" a="1"/>
  <c r="B22" i="4" s="1"/>
  <c r="B23" i="4" a="1"/>
  <c r="B23" i="4" s="1"/>
  <c r="B24" i="4" a="1"/>
  <c r="B24" i="4" s="1"/>
  <c r="B25" i="4" a="1"/>
  <c r="B25" i="4" s="1"/>
  <c r="B26" i="4" a="1"/>
  <c r="B26" i="4" s="1"/>
  <c r="B27" i="4" a="1"/>
  <c r="B27" i="4" s="1"/>
  <c r="B28" i="4" a="1"/>
  <c r="B28" i="4" s="1"/>
  <c r="B29" i="4" a="1"/>
  <c r="B29" i="4" s="1"/>
  <c r="B30" i="4" a="1"/>
  <c r="B30" i="4" s="1"/>
  <c r="B31" i="4" a="1"/>
  <c r="B31" i="4" s="1"/>
  <c r="B32" i="4" a="1"/>
  <c r="B32" i="4" s="1"/>
  <c r="B33" i="4" a="1"/>
  <c r="B33" i="4" s="1"/>
  <c r="B34" i="4" a="1"/>
  <c r="B34" i="4" s="1"/>
  <c r="B35" i="4" a="1"/>
  <c r="B35" i="4" s="1"/>
  <c r="B36" i="4" a="1"/>
  <c r="B36" i="4" s="1"/>
  <c r="B37" i="4" a="1"/>
  <c r="B37" i="4" s="1"/>
  <c r="B38" i="4" a="1"/>
  <c r="B38" i="4" s="1"/>
  <c r="B39" i="4" a="1"/>
  <c r="B39" i="4" s="1"/>
  <c r="B40" i="4" a="1"/>
  <c r="B40" i="4" s="1"/>
  <c r="B41" i="4" a="1"/>
  <c r="B41" i="4" s="1"/>
  <c r="B42" i="4" a="1"/>
  <c r="B42" i="4" s="1"/>
  <c r="B43" i="4" a="1"/>
  <c r="B43" i="4" s="1"/>
  <c r="B44" i="4" a="1"/>
  <c r="B44" i="4" s="1"/>
  <c r="B45" i="4" a="1"/>
  <c r="B45" i="4" s="1"/>
  <c r="B46" i="4" a="1"/>
  <c r="B46" i="4" s="1"/>
  <c r="B47" i="4" a="1"/>
  <c r="B47" i="4" s="1"/>
  <c r="B48" i="4" a="1"/>
  <c r="B48" i="4" s="1"/>
  <c r="B49" i="4" a="1"/>
  <c r="B49" i="4" s="1"/>
  <c r="B50" i="4" a="1"/>
  <c r="B50" i="4" s="1"/>
  <c r="B51" i="4" a="1"/>
  <c r="B51" i="4" s="1"/>
  <c r="B52" i="4" a="1"/>
  <c r="B52" i="4" s="1"/>
  <c r="B53" i="4" a="1"/>
  <c r="B53" i="4" s="1"/>
  <c r="B54" i="4" a="1"/>
  <c r="B54" i="4" s="1"/>
  <c r="B55" i="4" a="1"/>
  <c r="B55" i="4" s="1"/>
  <c r="B56" i="4" a="1"/>
  <c r="B56" i="4" s="1"/>
  <c r="B57" i="4" a="1"/>
  <c r="B57" i="4" s="1"/>
  <c r="B58" i="4" a="1"/>
  <c r="B58" i="4" s="1"/>
  <c r="B59" i="4" a="1"/>
  <c r="B59" i="4" s="1"/>
  <c r="B60" i="4" a="1"/>
  <c r="B60" i="4" s="1"/>
  <c r="B61" i="4" a="1"/>
  <c r="B61" i="4" s="1"/>
  <c r="B62" i="4" a="1"/>
  <c r="B62" i="4" s="1"/>
  <c r="B63" i="4" a="1"/>
  <c r="B63" i="4" s="1"/>
  <c r="B64" i="4" a="1"/>
  <c r="B64" i="4" s="1"/>
  <c r="B65" i="4" a="1"/>
  <c r="B65" i="4" s="1"/>
  <c r="B66" i="4" a="1"/>
  <c r="B66" i="4" s="1"/>
  <c r="B67" i="4" a="1"/>
  <c r="B67" i="4" s="1"/>
  <c r="B68" i="4" a="1"/>
  <c r="B68" i="4" s="1"/>
  <c r="B69" i="4" a="1"/>
  <c r="B69" i="4" s="1"/>
  <c r="B70" i="4" a="1"/>
  <c r="B70" i="4" s="1"/>
  <c r="B71" i="4" a="1"/>
  <c r="B71" i="4" s="1"/>
  <c r="B72" i="4" a="1"/>
  <c r="B72" i="4" s="1"/>
  <c r="B73" i="4" a="1"/>
  <c r="B73" i="4" s="1"/>
  <c r="B74" i="4" a="1"/>
  <c r="B74" i="4" s="1"/>
  <c r="B75" i="4" a="1"/>
  <c r="B75" i="4" s="1"/>
  <c r="B76" i="4" a="1"/>
  <c r="B76" i="4" s="1"/>
  <c r="B77" i="4" a="1"/>
  <c r="B77" i="4" s="1"/>
  <c r="B78" i="4" a="1"/>
  <c r="B78" i="4" s="1"/>
  <c r="B79" i="4" a="1"/>
  <c r="B79" i="4" s="1"/>
  <c r="B80" i="4" a="1"/>
  <c r="B80" i="4" s="1"/>
  <c r="B81" i="4" a="1"/>
  <c r="B81" i="4" s="1"/>
  <c r="B82" i="4" a="1"/>
  <c r="B82" i="4" s="1"/>
  <c r="B83" i="4" a="1"/>
  <c r="B83" i="4" s="1"/>
  <c r="B84" i="4" a="1"/>
  <c r="B84" i="4" s="1"/>
  <c r="B85" i="4" a="1"/>
  <c r="B85" i="4" s="1"/>
  <c r="B86" i="4" a="1"/>
  <c r="B86" i="4" s="1"/>
  <c r="B87" i="4" a="1"/>
  <c r="B87" i="4" s="1"/>
  <c r="B88" i="4" a="1"/>
  <c r="B88" i="4" s="1"/>
  <c r="B89" i="4" a="1"/>
  <c r="B89" i="4" s="1"/>
  <c r="B90" i="4" a="1"/>
  <c r="B90" i="4" s="1"/>
  <c r="B91" i="4" a="1"/>
  <c r="B91" i="4" s="1"/>
  <c r="B92" i="4" a="1"/>
  <c r="B92" i="4" s="1"/>
  <c r="B93" i="4" a="1"/>
  <c r="B93" i="4" s="1"/>
  <c r="B94" i="4" a="1"/>
  <c r="B94" i="4" s="1"/>
  <c r="B95" i="4" a="1"/>
  <c r="B95" i="4" s="1"/>
  <c r="B96" i="4" a="1"/>
  <c r="B96" i="4" s="1"/>
  <c r="B97" i="4" a="1"/>
  <c r="B97" i="4" s="1"/>
  <c r="B98" i="4" a="1"/>
  <c r="B98" i="4" s="1"/>
  <c r="B99" i="4" a="1"/>
  <c r="B99" i="4" s="1"/>
  <c r="B100" i="4" a="1"/>
  <c r="B100" i="4" s="1"/>
  <c r="B101" i="4" a="1"/>
  <c r="B101" i="4" s="1"/>
  <c r="B102" i="4" a="1"/>
  <c r="B102" i="4" s="1"/>
  <c r="B103" i="4" a="1"/>
  <c r="B103" i="4" s="1"/>
  <c r="B104" i="4" a="1"/>
  <c r="B104" i="4" s="1"/>
  <c r="B105" i="4" a="1"/>
  <c r="B105" i="4" s="1"/>
  <c r="B106" i="4" a="1"/>
  <c r="B106" i="4" s="1"/>
  <c r="B107" i="4" a="1"/>
  <c r="B107" i="4" s="1"/>
  <c r="B108" i="4" a="1"/>
  <c r="B108" i="4" s="1"/>
  <c r="B109" i="4" a="1"/>
  <c r="B109" i="4" s="1"/>
  <c r="B110" i="4" a="1"/>
  <c r="B110" i="4" s="1"/>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I7" i="4"/>
  <c r="K11" i="4"/>
  <c r="C11" i="4"/>
  <c r="B11" i="4" a="1"/>
  <c r="B11" i="4" s="1"/>
  <c r="BI181" i="3"/>
  <c r="E5" i="4" s="1"/>
  <c r="BG179" i="3"/>
  <c r="BI180" i="3"/>
  <c r="E4" i="4" s="1"/>
  <c r="BG180" i="3"/>
  <c r="BI179" i="3"/>
  <c r="E3" i="4" s="1"/>
  <c r="BG181" i="3"/>
  <c r="E6" i="4" l="1"/>
  <c r="H11" i="4"/>
  <c r="F11" i="4"/>
  <c r="BB188" i="3"/>
  <c r="BB187" i="3"/>
  <c r="BB186" i="3"/>
  <c r="J67" i="3"/>
  <c r="BB102" i="5" l="1"/>
  <c r="BB101" i="5"/>
  <c r="BG96" i="5"/>
  <c r="BF96" i="5"/>
  <c r="BG95" i="5"/>
  <c r="BF95" i="5"/>
  <c r="BG94" i="5"/>
  <c r="BF94" i="5"/>
  <c r="BE33" i="5"/>
  <c r="BD33" i="5"/>
  <c r="BC33" i="5"/>
  <c r="BB33" i="5"/>
  <c r="AZ33" i="5"/>
  <c r="J33" i="5"/>
  <c r="BE30" i="5"/>
  <c r="BD30" i="5"/>
  <c r="BC30" i="5"/>
  <c r="BB30" i="5"/>
  <c r="AZ30" i="5"/>
  <c r="J30" i="5"/>
  <c r="BE29" i="5"/>
  <c r="BD29" i="5"/>
  <c r="BC29" i="5"/>
  <c r="BB29" i="5"/>
  <c r="AZ29" i="5"/>
  <c r="J29" i="5"/>
  <c r="BE28" i="5"/>
  <c r="BD28" i="5"/>
  <c r="BC28" i="5"/>
  <c r="BB28" i="5"/>
  <c r="AZ28" i="5"/>
  <c r="J28" i="5"/>
  <c r="BE27" i="5"/>
  <c r="BD27" i="5"/>
  <c r="BC27" i="5"/>
  <c r="BB27" i="5"/>
  <c r="AZ27" i="5"/>
  <c r="J27" i="5"/>
  <c r="BE26" i="5"/>
  <c r="BD26" i="5"/>
  <c r="BC26" i="5"/>
  <c r="BB26" i="5"/>
  <c r="AZ26" i="5"/>
  <c r="J26" i="5"/>
  <c r="BE25" i="5"/>
  <c r="BD25" i="5"/>
  <c r="BC25" i="5"/>
  <c r="BB25" i="5"/>
  <c r="AZ25" i="5"/>
  <c r="J25" i="5"/>
  <c r="BE24" i="5"/>
  <c r="BD24" i="5"/>
  <c r="BC24" i="5"/>
  <c r="BB24" i="5"/>
  <c r="AZ24" i="5"/>
  <c r="J24" i="5"/>
  <c r="BE21" i="5"/>
  <c r="BD21" i="5"/>
  <c r="BC21" i="5"/>
  <c r="BB21" i="5"/>
  <c r="AZ21" i="5"/>
  <c r="J21" i="5"/>
  <c r="BE20" i="5"/>
  <c r="BD20" i="5"/>
  <c r="BC20" i="5"/>
  <c r="BB20" i="5"/>
  <c r="AZ20" i="5"/>
  <c r="J20" i="5"/>
  <c r="BE19" i="5"/>
  <c r="BD19" i="5"/>
  <c r="BC19" i="5"/>
  <c r="BB19" i="5"/>
  <c r="AZ19" i="5"/>
  <c r="BE18" i="5"/>
  <c r="BD18" i="5"/>
  <c r="BC18" i="5"/>
  <c r="BB18" i="5"/>
  <c r="AZ18" i="5"/>
  <c r="BE17" i="5"/>
  <c r="BD17" i="5"/>
  <c r="BC17" i="5"/>
  <c r="BB17" i="5"/>
  <c r="AZ17" i="5"/>
  <c r="BE16" i="5"/>
  <c r="BD16" i="5"/>
  <c r="BC16" i="5"/>
  <c r="BB16" i="5"/>
  <c r="AZ16" i="5"/>
  <c r="BD15" i="5"/>
  <c r="AZ15" i="5"/>
  <c r="BD14" i="5"/>
  <c r="AZ14" i="5"/>
  <c r="BD13" i="5"/>
  <c r="AZ13" i="5"/>
  <c r="BC9" i="5"/>
  <c r="BA9" i="5"/>
  <c r="BA13" i="5" s="1"/>
  <c r="BB8" i="5"/>
  <c r="BB7" i="5"/>
  <c r="BB9" i="5" s="1"/>
  <c r="AY5" i="5"/>
  <c r="BH94" i="5" l="1"/>
  <c r="BB14" i="5"/>
  <c r="BB15" i="5"/>
  <c r="BH95" i="5"/>
  <c r="BH96" i="5"/>
  <c r="BE14" i="5"/>
  <c r="BC14" i="5"/>
  <c r="BE15" i="5"/>
  <c r="BE13" i="5"/>
  <c r="BC13" i="5"/>
  <c r="BC15" i="5"/>
  <c r="AY6" i="5"/>
  <c r="AZ5" i="5" s="1"/>
  <c r="BB13" i="5"/>
  <c r="BF13" i="5" s="1"/>
  <c r="AY10" i="5" l="1"/>
  <c r="AY9" i="5"/>
  <c r="AY8" i="5"/>
  <c r="AY7" i="5"/>
  <c r="R11" i="4" l="1" a="1"/>
  <c r="R11" i="4" s="1"/>
  <c r="Q11" i="4" a="1"/>
  <c r="Q11" i="4" s="1"/>
  <c r="P11" i="4" a="1"/>
  <c r="P11" i="4" s="1"/>
  <c r="N11" i="4" a="1"/>
  <c r="N11" i="4" s="1"/>
  <c r="M11" i="4" a="1"/>
  <c r="M11" i="4" s="1"/>
  <c r="I5" i="4" l="1"/>
  <c r="B2" i="4" a="1"/>
  <c r="B2" i="4" s="1"/>
  <c r="O11" i="4" l="1"/>
  <c r="I11" i="4" l="1"/>
  <c r="H7" i="4"/>
  <c r="H6" i="4"/>
  <c r="H5" i="4"/>
  <c r="C9" i="4"/>
  <c r="B9" i="4" l="1"/>
  <c r="B8" i="4" l="1"/>
  <c r="L11" i="4"/>
  <c r="G12" i="4" l="1"/>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 i="4"/>
  <c r="F6" i="4"/>
  <c r="D6" i="4"/>
  <c r="B3" i="4"/>
  <c r="D11" i="4" l="1"/>
  <c r="E11" i="4" s="1"/>
  <c r="C2" i="4"/>
  <c r="B5" i="4" s="1"/>
  <c r="B7" i="4" l="1"/>
  <c r="B4" i="4"/>
  <c r="B6" i="4"/>
  <c r="BF181" i="3" l="1"/>
  <c r="BF180" i="3"/>
  <c r="BF179" i="3"/>
  <c r="BH181" i="3" l="1"/>
  <c r="BH180" i="3"/>
  <c r="BH179" i="3"/>
  <c r="D64" i="3" s="1"/>
  <c r="J75" i="3" l="1"/>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<sst xmlns="http://schemas.openxmlformats.org/spreadsheetml/2006/main" count="396" uniqueCount="225">
  <si>
    <t>【注意事項とお願い】</t>
    <phoneticPr fontId="11"/>
  </si>
  <si>
    <t>1.依頼書入力</t>
    <rPh sb="2" eb="4">
      <t>イライ</t>
    </rPh>
    <rPh sb="4" eb="5">
      <t>ショ</t>
    </rPh>
    <rPh sb="5" eb="7">
      <t>ニュウリョク</t>
    </rPh>
    <phoneticPr fontId="11"/>
  </si>
  <si>
    <r>
      <t>・分析依頼書にご入力の上、事前に</t>
    </r>
    <r>
      <rPr>
        <sz val="24"/>
        <color rgb="FFFF0000"/>
        <rFont val="ＭＳ Ｐゴシック"/>
        <family val="3"/>
        <charset val="128"/>
      </rPr>
      <t>本エクセルファイルを</t>
    </r>
    <r>
      <rPr>
        <b/>
        <sz val="24"/>
        <color rgb="FFFF0000"/>
        <rFont val="ＭＳ Ｐゴシック"/>
        <family val="3"/>
        <charset val="128"/>
      </rPr>
      <t>エクセル書式のままで</t>
    </r>
    <r>
      <rPr>
        <sz val="16"/>
        <color theme="1"/>
        <rFont val="ＭＳ Ｐゴシック"/>
        <family val="3"/>
        <charset val="128"/>
      </rPr>
      <t>メールにて当社アドレス</t>
    </r>
    <r>
      <rPr>
        <sz val="24"/>
        <color rgb="FFFF0000"/>
        <rFont val="ＭＳ Ｐゴシック"/>
        <family val="3"/>
        <charset val="128"/>
      </rPr>
      <t>(customer@taiyo.vc)</t>
    </r>
    <r>
      <rPr>
        <sz val="16"/>
        <color theme="1"/>
        <rFont val="ＭＳ Ｐゴシック"/>
        <family val="3"/>
        <charset val="128"/>
      </rPr>
      <t>宛にご送付願います。</t>
    </r>
    <rPh sb="1" eb="3">
      <t>ブンセキ</t>
    </rPh>
    <rPh sb="3" eb="5">
      <t>イライ</t>
    </rPh>
    <rPh sb="5" eb="6">
      <t>ショ</t>
    </rPh>
    <rPh sb="30" eb="32">
      <t>ショシキ</t>
    </rPh>
    <phoneticPr fontId="11"/>
  </si>
  <si>
    <r>
      <t>　また、送付いただける分析試料の袋には試料名を必ずご記載の上、</t>
    </r>
    <r>
      <rPr>
        <b/>
        <sz val="16"/>
        <color theme="1"/>
        <rFont val="ＭＳ Ｐゴシック"/>
        <family val="3"/>
        <charset val="128"/>
      </rPr>
      <t>「分析依頼書 」同封の上で</t>
    </r>
    <r>
      <rPr>
        <sz val="16"/>
        <color theme="1"/>
        <rFont val="ＭＳ Ｐゴシック"/>
        <family val="3"/>
        <charset val="128"/>
      </rPr>
      <t>お持込またはご発送（元払い）にてお願いいたします。</t>
    </r>
    <rPh sb="4" eb="6">
      <t>ソウフ</t>
    </rPh>
    <rPh sb="11" eb="13">
      <t>ブンセキ</t>
    </rPh>
    <rPh sb="16" eb="17">
      <t>フクロ</t>
    </rPh>
    <rPh sb="26" eb="28">
      <t>キサイ</t>
    </rPh>
    <rPh sb="32" eb="34">
      <t>ブンセキ</t>
    </rPh>
    <rPh sb="34" eb="37">
      <t>イライショ</t>
    </rPh>
    <rPh sb="51" eb="53">
      <t>ハッソウ</t>
    </rPh>
    <phoneticPr fontId="11"/>
  </si>
  <si>
    <t>・分析のご依頼は、成人若しくは法定代理人の承諾を得ている場合のみといたします。ご依頼をいただいた時点で、条件を満たしているものとみなしますのであらかじめご了承ください。</t>
    <phoneticPr fontId="1"/>
  </si>
  <si>
    <t>2.試料採取</t>
    <rPh sb="2" eb="4">
      <t>シリョウ</t>
    </rPh>
    <rPh sb="4" eb="6">
      <t>サイシュ</t>
    </rPh>
    <phoneticPr fontId="11"/>
  </si>
  <si>
    <t>・お客様にて分析試料を採取される場合、関連法令に基づき適切に実施していただきますようお願いいたします。</t>
    <rPh sb="6" eb="8">
      <t>ブンセキ</t>
    </rPh>
    <phoneticPr fontId="11"/>
  </si>
  <si>
    <t>　当社技術員による採取をご希望のお客様は、事前にお問合せいただきますようお願い申し上げます。</t>
  </si>
  <si>
    <t>3.試料発送と受付</t>
    <rPh sb="2" eb="4">
      <t>シリョウ</t>
    </rPh>
    <rPh sb="4" eb="6">
      <t>ハッソウ</t>
    </rPh>
    <rPh sb="7" eb="9">
      <t>ウケツケ</t>
    </rPh>
    <phoneticPr fontId="11"/>
  </si>
  <si>
    <t>・試料性状、梱包状態、ご依頼の内容等により、当社試験方法からの逸脱、不適合と判断された場合は、試験受諾不可となる場合がございます。また、試料状態やご依頼内容によっては料金の先払いをお願いする場合がございます。予めご了承ください。</t>
    <rPh sb="3" eb="5">
      <t>セイジョウ</t>
    </rPh>
    <rPh sb="6" eb="8">
      <t>コンポウ</t>
    </rPh>
    <rPh sb="8" eb="10">
      <t>ジョウタイ</t>
    </rPh>
    <rPh sb="17" eb="18">
      <t>ナド</t>
    </rPh>
    <rPh sb="31" eb="33">
      <t>イツダツ</t>
    </rPh>
    <rPh sb="34" eb="37">
      <t>フテキゴウ</t>
    </rPh>
    <rPh sb="38" eb="40">
      <t>ハンダン</t>
    </rPh>
    <rPh sb="43" eb="45">
      <t>バアイ</t>
    </rPh>
    <rPh sb="47" eb="49">
      <t>シケン</t>
    </rPh>
    <rPh sb="49" eb="51">
      <t>ジュダク</t>
    </rPh>
    <rPh sb="51" eb="53">
      <t>フカ</t>
    </rPh>
    <rPh sb="56" eb="58">
      <t>バアイ</t>
    </rPh>
    <phoneticPr fontId="11"/>
  </si>
  <si>
    <t>・分析試料は、下記の適量にてお願い申し上げます。</t>
    <rPh sb="1" eb="3">
      <t>ブンセキ</t>
    </rPh>
    <rPh sb="7" eb="9">
      <t>カキ</t>
    </rPh>
    <rPh sb="15" eb="16">
      <t>ネガ</t>
    </rPh>
    <rPh sb="17" eb="18">
      <t>モウ</t>
    </rPh>
    <rPh sb="19" eb="20">
      <t>ア</t>
    </rPh>
    <phoneticPr fontId="11"/>
  </si>
  <si>
    <r>
      <t>　　　・</t>
    </r>
    <r>
      <rPr>
        <b/>
        <sz val="16"/>
        <rFont val="ＭＳ Ｐゴシック"/>
        <family val="3"/>
        <charset val="128"/>
      </rPr>
      <t>外壁、仕上塗材</t>
    </r>
    <r>
      <rPr>
        <sz val="16"/>
        <color theme="1"/>
        <rFont val="ＭＳ Ｐゴシック"/>
        <family val="3"/>
        <charset val="128"/>
      </rPr>
      <t>　： ゴルフボール 1 個分程度　（10g以上を目安）　　　　　　　</t>
    </r>
    <r>
      <rPr>
        <b/>
        <sz val="16"/>
        <color theme="1"/>
        <rFont val="ＭＳ Ｐゴシック"/>
        <family val="3"/>
        <charset val="128"/>
      </rPr>
      <t>・吹付材、保温材</t>
    </r>
    <r>
      <rPr>
        <sz val="16"/>
        <color theme="1"/>
        <rFont val="ＭＳ Ｐゴシック"/>
        <family val="3"/>
        <charset val="128"/>
      </rPr>
      <t>　： ゴルフボール 2 個分程度　　　　　　　</t>
    </r>
    <r>
      <rPr>
        <b/>
        <sz val="16"/>
        <color theme="1"/>
        <rFont val="ＭＳ Ｐゴシック"/>
        <family val="3"/>
        <charset val="128"/>
      </rPr>
      <t>・成形板</t>
    </r>
    <r>
      <rPr>
        <sz val="16"/>
        <color theme="1"/>
        <rFont val="ＭＳ Ｐゴシック"/>
        <family val="3"/>
        <charset val="128"/>
      </rPr>
      <t>　： 5cm 角程度　1個程度　(厚みが0.5cm以下の場合は２倍）</t>
    </r>
    <rPh sb="4" eb="6">
      <t>ガイヘキ</t>
    </rPh>
    <rPh sb="7" eb="9">
      <t>シアゲ</t>
    </rPh>
    <rPh sb="9" eb="11">
      <t>トザイ</t>
    </rPh>
    <phoneticPr fontId="12"/>
  </si>
  <si>
    <t xml:space="preserve"> 　　　 (著しく量が少ない場合や大きさが小さい場合は、納期延長や割増料金となる場合がございます。あらかじめご了承ください。)</t>
    <rPh sb="6" eb="7">
      <t>イチジル</t>
    </rPh>
    <rPh sb="9" eb="10">
      <t>リョウ</t>
    </rPh>
    <rPh sb="11" eb="12">
      <t>スク</t>
    </rPh>
    <rPh sb="14" eb="16">
      <t>バアイ</t>
    </rPh>
    <rPh sb="17" eb="18">
      <t>オオ</t>
    </rPh>
    <rPh sb="21" eb="22">
      <t>チイ</t>
    </rPh>
    <rPh sb="24" eb="26">
      <t>バアイ</t>
    </rPh>
    <rPh sb="28" eb="32">
      <t>ノウキエンチョウ</t>
    </rPh>
    <rPh sb="33" eb="35">
      <t>ワリマシ</t>
    </rPh>
    <rPh sb="35" eb="37">
      <t>リョウキン</t>
    </rPh>
    <rPh sb="40" eb="42">
      <t>バアイ</t>
    </rPh>
    <rPh sb="55" eb="57">
      <t>リョウショウ</t>
    </rPh>
    <phoneticPr fontId="1"/>
  </si>
  <si>
    <t>・輸送中のトラブル等による試料性状の変化、試験結果への影響について、当社では責任を負いかねますので予めご了承下さい。</t>
    <rPh sb="9" eb="10">
      <t>ナド</t>
    </rPh>
    <rPh sb="13" eb="15">
      <t>シリョウ</t>
    </rPh>
    <rPh sb="15" eb="17">
      <t>セイジョウ</t>
    </rPh>
    <rPh sb="18" eb="20">
      <t>ヘンカ</t>
    </rPh>
    <rPh sb="41" eb="42">
      <t>オ</t>
    </rPh>
    <rPh sb="49" eb="50">
      <t>アラカジ</t>
    </rPh>
    <rPh sb="52" eb="54">
      <t>リョウショウ</t>
    </rPh>
    <rPh sb="54" eb="55">
      <t>クダ</t>
    </rPh>
    <phoneticPr fontId="11"/>
  </si>
  <si>
    <t>・分析試料のうち5～10 g程度を均質化し分析に供します。明らかに適量以上の分析試料をご送付いただいた場合などは、事前に対応につきましてご相談いたします。(分取による均質化が困難である、分析後の処分が弊社では行えない 等)</t>
    <rPh sb="1" eb="3">
      <t>ブンセキ</t>
    </rPh>
    <rPh sb="3" eb="5">
      <t>シリョウ</t>
    </rPh>
    <rPh sb="14" eb="16">
      <t>テイド</t>
    </rPh>
    <rPh sb="17" eb="20">
      <t>キンシツカ</t>
    </rPh>
    <rPh sb="21" eb="23">
      <t>ブンセキ</t>
    </rPh>
    <rPh sb="24" eb="25">
      <t>キョウ</t>
    </rPh>
    <rPh sb="29" eb="30">
      <t>アキ</t>
    </rPh>
    <rPh sb="33" eb="35">
      <t>テキリョウ</t>
    </rPh>
    <rPh sb="35" eb="37">
      <t>イジョウ</t>
    </rPh>
    <rPh sb="38" eb="40">
      <t>ブンセキ</t>
    </rPh>
    <rPh sb="40" eb="42">
      <t>シリョウ</t>
    </rPh>
    <rPh sb="44" eb="46">
      <t>ソウフ</t>
    </rPh>
    <rPh sb="51" eb="53">
      <t>バアイ</t>
    </rPh>
    <rPh sb="57" eb="59">
      <t>ジゼン</t>
    </rPh>
    <rPh sb="60" eb="62">
      <t>タイオウ</t>
    </rPh>
    <rPh sb="69" eb="71">
      <t>ソウダン</t>
    </rPh>
    <rPh sb="100" eb="102">
      <t>ヘイシャ</t>
    </rPh>
    <phoneticPr fontId="11"/>
  </si>
  <si>
    <t>・数箇所採取での1検体試料につきましては、1検体であることが明確にわかる状態でお送りいただけます様よろしくお願いいたします。</t>
    <rPh sb="1" eb="2">
      <t>スウ</t>
    </rPh>
    <rPh sb="2" eb="4">
      <t>カショ</t>
    </rPh>
    <rPh sb="4" eb="6">
      <t>サイシュ</t>
    </rPh>
    <rPh sb="9" eb="11">
      <t>ケンタイ</t>
    </rPh>
    <rPh sb="11" eb="13">
      <t>シリョウ</t>
    </rPh>
    <rPh sb="22" eb="24">
      <t>ケンタイ</t>
    </rPh>
    <rPh sb="30" eb="32">
      <t>メイカク</t>
    </rPh>
    <rPh sb="36" eb="38">
      <t>ジョウタイ</t>
    </rPh>
    <rPh sb="40" eb="41">
      <t>オク</t>
    </rPh>
    <rPh sb="48" eb="49">
      <t>ヨウ</t>
    </rPh>
    <rPh sb="54" eb="55">
      <t>ネガ</t>
    </rPh>
    <phoneticPr fontId="1"/>
  </si>
  <si>
    <t>4.成果品と納期</t>
    <rPh sb="2" eb="5">
      <t>セイカヒン</t>
    </rPh>
    <rPh sb="6" eb="8">
      <t>ノウキ</t>
    </rPh>
    <phoneticPr fontId="11"/>
  </si>
  <si>
    <t>・分析結果の成果品は、試験成績書と顕微鏡写真となります。詳細は下のリンク先にあります報告書サンプルをご確認ください。</t>
    <rPh sb="1" eb="3">
      <t>ブンセキ</t>
    </rPh>
    <rPh sb="3" eb="5">
      <t>ケッカ</t>
    </rPh>
    <rPh sb="6" eb="9">
      <t>セイカヒン</t>
    </rPh>
    <rPh sb="11" eb="16">
      <t>シケンセイセキショ</t>
    </rPh>
    <rPh sb="17" eb="20">
      <t>ケンビキョウ</t>
    </rPh>
    <rPh sb="20" eb="22">
      <t>シャシン</t>
    </rPh>
    <rPh sb="28" eb="30">
      <t>ショウサイ</t>
    </rPh>
    <rPh sb="31" eb="32">
      <t>シタ</t>
    </rPh>
    <rPh sb="36" eb="37">
      <t>サキ</t>
    </rPh>
    <rPh sb="42" eb="45">
      <t>ホウコクショ</t>
    </rPh>
    <rPh sb="51" eb="53">
      <t>カクニン</t>
    </rPh>
    <phoneticPr fontId="11"/>
  </si>
  <si>
    <t>https://www.taiyo.vc/sample/</t>
    <phoneticPr fontId="12"/>
  </si>
  <si>
    <t>・当社発行の分析結果報告書は、お持込、ご発送いただいた分析試料に対する結果となります。当社採取を除き、採取工程に係る責任は負いかねます。予めご了承ください。</t>
    <rPh sb="1" eb="5">
      <t>トウシャハッコウ</t>
    </rPh>
    <rPh sb="6" eb="8">
      <t>ブンセキ</t>
    </rPh>
    <rPh sb="8" eb="10">
      <t>ケッカ</t>
    </rPh>
    <rPh sb="10" eb="13">
      <t>ホウコクショ</t>
    </rPh>
    <rPh sb="16" eb="18">
      <t>モチコミ</t>
    </rPh>
    <rPh sb="20" eb="22">
      <t>ハッソウ</t>
    </rPh>
    <rPh sb="27" eb="29">
      <t>ブンセキ</t>
    </rPh>
    <rPh sb="29" eb="31">
      <t>シリョウ</t>
    </rPh>
    <rPh sb="32" eb="33">
      <t>タイ</t>
    </rPh>
    <rPh sb="35" eb="37">
      <t>ケッカ</t>
    </rPh>
    <rPh sb="43" eb="45">
      <t>トウシャ</t>
    </rPh>
    <rPh sb="45" eb="47">
      <t>サイシュ</t>
    </rPh>
    <rPh sb="48" eb="49">
      <t>ノゾ</t>
    </rPh>
    <rPh sb="51" eb="53">
      <t>サイシュ</t>
    </rPh>
    <rPh sb="53" eb="55">
      <t>コウテイ</t>
    </rPh>
    <rPh sb="56" eb="57">
      <t>カカ</t>
    </rPh>
    <rPh sb="58" eb="60">
      <t>セキニン</t>
    </rPh>
    <rPh sb="61" eb="62">
      <t>オ</t>
    </rPh>
    <rPh sb="68" eb="69">
      <t>アラカジ</t>
    </rPh>
    <rPh sb="71" eb="73">
      <t>リョウショウ</t>
    </rPh>
    <phoneticPr fontId="11"/>
  </si>
  <si>
    <t>　分析結果報告書は、速報後翌々営業日までに発送となります。　</t>
    <rPh sb="1" eb="3">
      <t>ブンセキ</t>
    </rPh>
    <rPh sb="3" eb="5">
      <t>ケッカ</t>
    </rPh>
    <rPh sb="5" eb="8">
      <t>ホウコクショ</t>
    </rPh>
    <rPh sb="21" eb="23">
      <t>ハッソウ</t>
    </rPh>
    <phoneticPr fontId="11"/>
  </si>
  <si>
    <t>　 ※サービスプランにより納期、価格が異なりますので、お間違えのないようご注意ください。</t>
  </si>
  <si>
    <t>・天災等の発生時や当社ラボの稼働状況により、納期調整を実施させていただく場合がございます。</t>
    <rPh sb="9" eb="11">
      <t>トウシャ</t>
    </rPh>
    <rPh sb="14" eb="16">
      <t>カドウ</t>
    </rPh>
    <rPh sb="16" eb="18">
      <t>ジョウキョウ</t>
    </rPh>
    <rPh sb="22" eb="24">
      <t>ノウキ</t>
    </rPh>
    <rPh sb="24" eb="26">
      <t>チョウセイ</t>
    </rPh>
    <rPh sb="27" eb="29">
      <t>ジッシ</t>
    </rPh>
    <rPh sb="36" eb="38">
      <t>バアイ</t>
    </rPh>
    <phoneticPr fontId="11"/>
  </si>
  <si>
    <t>・ご注文確定が午後となった場合は納期を1営業日追加、また分析試料数に応じて追加日数をいただいております。予めご了承ください。</t>
    <rPh sb="2" eb="6">
      <t>チュウモンカクテイ</t>
    </rPh>
    <rPh sb="7" eb="9">
      <t>ゴゴ</t>
    </rPh>
    <rPh sb="13" eb="15">
      <t>バアイ</t>
    </rPh>
    <rPh sb="16" eb="18">
      <t>ノウキ</t>
    </rPh>
    <rPh sb="20" eb="23">
      <t>エイギョウビ</t>
    </rPh>
    <rPh sb="23" eb="25">
      <t>ツイカ</t>
    </rPh>
    <rPh sb="28" eb="30">
      <t>ブンセキ</t>
    </rPh>
    <rPh sb="30" eb="32">
      <t>シリョウ</t>
    </rPh>
    <rPh sb="32" eb="33">
      <t>スウ</t>
    </rPh>
    <rPh sb="34" eb="35">
      <t>オウ</t>
    </rPh>
    <rPh sb="37" eb="39">
      <t>ツイカ</t>
    </rPh>
    <rPh sb="39" eb="41">
      <t>ニッスウ</t>
    </rPh>
    <rPh sb="52" eb="53">
      <t>アラカジ</t>
    </rPh>
    <rPh sb="55" eb="57">
      <t>リョウショウ</t>
    </rPh>
    <phoneticPr fontId="11"/>
  </si>
  <si>
    <t>5.分析試料の保管廃棄と返却</t>
    <rPh sb="2" eb="4">
      <t>ブンセキ</t>
    </rPh>
    <rPh sb="4" eb="6">
      <t>シリョウ</t>
    </rPh>
    <rPh sb="7" eb="9">
      <t>ホカン</t>
    </rPh>
    <rPh sb="9" eb="11">
      <t>ハイキ</t>
    </rPh>
    <rPh sb="12" eb="14">
      <t>ヘンキャク</t>
    </rPh>
    <phoneticPr fontId="11"/>
  </si>
  <si>
    <t>・分析試料は分析試料の受付後1か月間保管した後、原則廃棄処分とさせていただきます。</t>
    <rPh sb="1" eb="3">
      <t>ブンセキ</t>
    </rPh>
    <rPh sb="3" eb="5">
      <t>シリョウ</t>
    </rPh>
    <rPh sb="6" eb="8">
      <t>ブンセキ</t>
    </rPh>
    <rPh sb="8" eb="10">
      <t>シリョウ</t>
    </rPh>
    <rPh sb="11" eb="13">
      <t>ウケツケ</t>
    </rPh>
    <rPh sb="13" eb="14">
      <t>ゴ</t>
    </rPh>
    <rPh sb="16" eb="18">
      <t>ゲツカン</t>
    </rPh>
    <rPh sb="18" eb="20">
      <t>ホカン</t>
    </rPh>
    <rPh sb="22" eb="23">
      <t>アト</t>
    </rPh>
    <rPh sb="24" eb="26">
      <t>ゲンソク</t>
    </rPh>
    <rPh sb="26" eb="28">
      <t>ハイキ</t>
    </rPh>
    <rPh sb="28" eb="30">
      <t>ショブン</t>
    </rPh>
    <phoneticPr fontId="11"/>
  </si>
  <si>
    <t>　分析試料返却をご希望の場合は、予め分析依頼にてご指示願います。（別途返却費用についてご負担願います）</t>
    <rPh sb="1" eb="3">
      <t>ブンセキ</t>
    </rPh>
    <rPh sb="3" eb="5">
      <t>シリョウ</t>
    </rPh>
    <rPh sb="5" eb="7">
      <t>ヘンキャク</t>
    </rPh>
    <rPh sb="9" eb="11">
      <t>キボウ</t>
    </rPh>
    <rPh sb="12" eb="14">
      <t>バアイ</t>
    </rPh>
    <rPh sb="16" eb="17">
      <t>アラカジ</t>
    </rPh>
    <rPh sb="18" eb="20">
      <t>ブンセキ</t>
    </rPh>
    <rPh sb="20" eb="22">
      <t>イライ</t>
    </rPh>
    <rPh sb="25" eb="27">
      <t>シジ</t>
    </rPh>
    <rPh sb="27" eb="28">
      <t>ネガ</t>
    </rPh>
    <phoneticPr fontId="11"/>
  </si>
  <si>
    <t>注意事項とお願いをご確認の上、左チェックボックスにて同意をお願い致します</t>
    <rPh sb="0" eb="4">
      <t>チュウイジコウ</t>
    </rPh>
    <rPh sb="6" eb="7">
      <t>ネガ</t>
    </rPh>
    <rPh sb="10" eb="12">
      <t>カクニン</t>
    </rPh>
    <rPh sb="13" eb="14">
      <t>ウエ</t>
    </rPh>
    <rPh sb="15" eb="16">
      <t>ヒダリ</t>
    </rPh>
    <rPh sb="26" eb="28">
      <t>ドウイ</t>
    </rPh>
    <rPh sb="30" eb="31">
      <t>ネガ</t>
    </rPh>
    <rPh sb="32" eb="33">
      <t>イタ</t>
    </rPh>
    <phoneticPr fontId="1"/>
  </si>
  <si>
    <t>←未入力です。ご確認お願い致します。</t>
    <rPh sb="1" eb="4">
      <t>ミニュウリョク</t>
    </rPh>
    <rPh sb="8" eb="10">
      <t>カクニン</t>
    </rPh>
    <rPh sb="11" eb="12">
      <t>ネガイ</t>
    </rPh>
    <rPh sb="13" eb="14">
      <t>タ</t>
    </rPh>
    <phoneticPr fontId="1"/>
  </si>
  <si>
    <t>依頼書送信先：</t>
    <phoneticPr fontId="1"/>
  </si>
  <si>
    <t>customer@taiyo.vc</t>
    <phoneticPr fontId="1"/>
  </si>
  <si>
    <t>試料送付先：</t>
    <rPh sb="0" eb="2">
      <t>シリョウ</t>
    </rPh>
    <rPh sb="2" eb="5">
      <t>ソウフサキ</t>
    </rPh>
    <phoneticPr fontId="1"/>
  </si>
  <si>
    <t xml:space="preserve">(メールアドレス) </t>
    <phoneticPr fontId="1"/>
  </si>
  <si>
    <t>ユーロフィンアーステクノ株式会社　金沢支店　宛</t>
    <rPh sb="17" eb="19">
      <t>カナザワ</t>
    </rPh>
    <rPh sb="19" eb="21">
      <t>シテン</t>
    </rPh>
    <phoneticPr fontId="1"/>
  </si>
  <si>
    <t>ユーロフィンアーステクノ株式会社　　AS分析棟　宛</t>
    <phoneticPr fontId="1"/>
  </si>
  <si>
    <t>　　　　　　　  [TEL 0766-50-8019]</t>
    <phoneticPr fontId="1"/>
  </si>
  <si>
    <t>定性分析</t>
    <phoneticPr fontId="1"/>
  </si>
  <si>
    <t>土・日・祝を除く
5営業日</t>
    <phoneticPr fontId="1"/>
  </si>
  <si>
    <r>
      <rPr>
        <b/>
        <u/>
        <sz val="16"/>
        <color rgb="FFFF0000"/>
        <rFont val="ＭＳ Ｐゴシック"/>
        <family val="3"/>
        <charset val="128"/>
      </rPr>
      <t>19,800円(税込)</t>
    </r>
    <r>
      <rPr>
        <b/>
        <sz val="16"/>
        <color rgb="FFFF0000"/>
        <rFont val="ＭＳ Ｐゴシック"/>
        <family val="3"/>
        <charset val="128"/>
      </rPr>
      <t>/</t>
    </r>
    <r>
      <rPr>
        <b/>
        <sz val="14"/>
        <color rgb="FFFF0000"/>
        <rFont val="ＭＳ Ｐゴシック"/>
        <family val="3"/>
        <charset val="128"/>
      </rPr>
      <t>1検体(試料）</t>
    </r>
    <r>
      <rPr>
        <b/>
        <sz val="16"/>
        <color rgb="FFFF0000"/>
        <rFont val="ＭＳ Ｐゴシック"/>
        <family val="3"/>
        <charset val="128"/>
      </rPr>
      <t xml:space="preserve">
</t>
    </r>
    <r>
      <rPr>
        <b/>
        <sz val="12"/>
        <color rgb="FFFF0000"/>
        <rFont val="ＭＳ Ｐゴシック"/>
        <family val="3"/>
        <charset val="128"/>
      </rPr>
      <t>18,000円(税抜)</t>
    </r>
    <rPh sb="8" eb="10">
      <t>ゼイコミ</t>
    </rPh>
    <rPh sb="13" eb="15">
      <t>ケンタイ</t>
    </rPh>
    <rPh sb="16" eb="18">
      <t>シリョウ</t>
    </rPh>
    <rPh sb="26" eb="27">
      <t>エン</t>
    </rPh>
    <rPh sb="28" eb="30">
      <t>ゼイヌ</t>
    </rPh>
    <phoneticPr fontId="1"/>
  </si>
  <si>
    <t>JIS A1481-1</t>
    <phoneticPr fontId="1"/>
  </si>
  <si>
    <t>偏光顕微鏡法(JIS A1481-1)</t>
    <phoneticPr fontId="1"/>
  </si>
  <si>
    <t>建材中のアスベスト含有の有無</t>
    <phoneticPr fontId="1"/>
  </si>
  <si>
    <t>6種類(クリソタイル、アモサイト、クロシドライト、トレモライト、アンソフィライト、アクチノライト)</t>
  </si>
  <si>
    <t>土・日・祝を除く
10営業日</t>
    <phoneticPr fontId="1"/>
  </si>
  <si>
    <r>
      <rPr>
        <b/>
        <u/>
        <sz val="16"/>
        <color rgb="FFFF0000"/>
        <rFont val="ＭＳ Ｐゴシック"/>
        <family val="3"/>
        <charset val="128"/>
      </rPr>
      <t>17,600円(税込)</t>
    </r>
    <r>
      <rPr>
        <b/>
        <sz val="16"/>
        <color rgb="FFFF0000"/>
        <rFont val="ＭＳ Ｐゴシック"/>
        <family val="3"/>
        <charset val="128"/>
      </rPr>
      <t>/</t>
    </r>
    <r>
      <rPr>
        <b/>
        <sz val="14"/>
        <color rgb="FFFF0000"/>
        <rFont val="ＭＳ Ｐゴシック"/>
        <family val="3"/>
        <charset val="128"/>
      </rPr>
      <t>1検体(試料）</t>
    </r>
    <r>
      <rPr>
        <b/>
        <sz val="16"/>
        <color rgb="FFFF0000"/>
        <rFont val="ＭＳ Ｐゴシック"/>
        <family val="3"/>
        <charset val="128"/>
      </rPr>
      <t xml:space="preserve">
</t>
    </r>
    <r>
      <rPr>
        <b/>
        <sz val="12"/>
        <color rgb="FFFF0000"/>
        <rFont val="ＭＳ Ｐゴシック"/>
        <family val="3"/>
        <charset val="128"/>
      </rPr>
      <t>16,000円(税抜)</t>
    </r>
    <rPh sb="8" eb="10">
      <t>ゼイコミ</t>
    </rPh>
    <rPh sb="13" eb="15">
      <t>ケンタイ</t>
    </rPh>
    <rPh sb="16" eb="18">
      <t>シリョウ</t>
    </rPh>
    <rPh sb="26" eb="27">
      <t>エン</t>
    </rPh>
    <rPh sb="28" eb="30">
      <t>ゼイヌ</t>
    </rPh>
    <phoneticPr fontId="1"/>
  </si>
  <si>
    <t>定性分析</t>
  </si>
  <si>
    <r>
      <rPr>
        <b/>
        <u/>
        <sz val="16"/>
        <color rgb="FF333333"/>
        <rFont val="ＭＳ Ｐゴシック"/>
        <family val="3"/>
        <charset val="128"/>
      </rPr>
      <t>26,400円(税込)</t>
    </r>
    <r>
      <rPr>
        <b/>
        <sz val="16"/>
        <color rgb="FF333333"/>
        <rFont val="ＭＳ Ｐゴシック"/>
        <family val="3"/>
        <charset val="128"/>
      </rPr>
      <t>/</t>
    </r>
    <r>
      <rPr>
        <b/>
        <sz val="14"/>
        <color rgb="FF333333"/>
        <rFont val="ＭＳ Ｐゴシック"/>
        <family val="3"/>
        <charset val="128"/>
      </rPr>
      <t xml:space="preserve">1検体(試料）
</t>
    </r>
    <r>
      <rPr>
        <b/>
        <sz val="12"/>
        <color rgb="FF333333"/>
        <rFont val="ＭＳ Ｐゴシック"/>
        <family val="3"/>
        <charset val="128"/>
      </rPr>
      <t>24,000円(税抜)</t>
    </r>
    <rPh sb="8" eb="10">
      <t>ゼイコミ</t>
    </rPh>
    <rPh sb="13" eb="15">
      <t>ケンタイ</t>
    </rPh>
    <rPh sb="16" eb="18">
      <t>シリョウ</t>
    </rPh>
    <rPh sb="26" eb="27">
      <t>エン</t>
    </rPh>
    <rPh sb="28" eb="30">
      <t>ゼイヌ</t>
    </rPh>
    <phoneticPr fontId="1"/>
  </si>
  <si>
    <t>JIS A1481-2</t>
    <phoneticPr fontId="1"/>
  </si>
  <si>
    <t>位相差分散顕微鏡法・X線回折法(JIS A1481-2)</t>
  </si>
  <si>
    <t>建材中のアスベスト含有の有無</t>
  </si>
  <si>
    <r>
      <rPr>
        <b/>
        <u/>
        <sz val="16"/>
        <color rgb="FF333333"/>
        <rFont val="ＭＳ Ｐゴシック"/>
        <family val="3"/>
        <charset val="128"/>
      </rPr>
      <t>24,200円(税込)</t>
    </r>
    <r>
      <rPr>
        <b/>
        <sz val="16"/>
        <color rgb="FF333333"/>
        <rFont val="ＭＳ Ｐゴシック"/>
        <family val="3"/>
        <charset val="128"/>
      </rPr>
      <t>/</t>
    </r>
    <r>
      <rPr>
        <b/>
        <sz val="14"/>
        <color rgb="FF333333"/>
        <rFont val="ＭＳ Ｐゴシック"/>
        <family val="3"/>
        <charset val="128"/>
      </rPr>
      <t xml:space="preserve">1検体(試料）
</t>
    </r>
    <r>
      <rPr>
        <b/>
        <sz val="12"/>
        <color rgb="FF333333"/>
        <rFont val="ＭＳ Ｐゴシック"/>
        <family val="3"/>
        <charset val="128"/>
      </rPr>
      <t>22,000円(税抜)</t>
    </r>
    <rPh sb="8" eb="10">
      <t>ゼイコミ</t>
    </rPh>
    <rPh sb="13" eb="15">
      <t>ケンタイ</t>
    </rPh>
    <rPh sb="16" eb="18">
      <t>シリョウ</t>
    </rPh>
    <rPh sb="26" eb="27">
      <t>エン</t>
    </rPh>
    <rPh sb="28" eb="30">
      <t>ゼイヌキ</t>
    </rPh>
    <phoneticPr fontId="1"/>
  </si>
  <si>
    <t>定量分析　※追加分析</t>
    <rPh sb="0" eb="4">
      <t>テイリョウブンセキ</t>
    </rPh>
    <rPh sb="6" eb="10">
      <t>ツイカブンセキ</t>
    </rPh>
    <phoneticPr fontId="1"/>
  </si>
  <si>
    <t>定性分析に1～2日追加</t>
    <rPh sb="0" eb="4">
      <t>テイセイブンセキ</t>
    </rPh>
    <rPh sb="9" eb="11">
      <t>ツイカ</t>
    </rPh>
    <phoneticPr fontId="1"/>
  </si>
  <si>
    <r>
      <rPr>
        <b/>
        <u/>
        <sz val="16"/>
        <color rgb="FF333333"/>
        <rFont val="ＭＳ Ｐゴシック"/>
        <family val="3"/>
        <charset val="128"/>
      </rPr>
      <t>11,000円(税込)</t>
    </r>
    <r>
      <rPr>
        <b/>
        <sz val="16"/>
        <color rgb="FF333333"/>
        <rFont val="ＭＳ Ｐゴシック"/>
        <family val="3"/>
        <charset val="128"/>
      </rPr>
      <t>/</t>
    </r>
    <r>
      <rPr>
        <b/>
        <sz val="14"/>
        <color rgb="FF333333"/>
        <rFont val="ＭＳ Ｐゴシック"/>
        <family val="3"/>
        <charset val="128"/>
      </rPr>
      <t xml:space="preserve">1検体(試料）
</t>
    </r>
    <r>
      <rPr>
        <b/>
        <sz val="12"/>
        <color rgb="FF333333"/>
        <rFont val="ＭＳ Ｐゴシック"/>
        <family val="3"/>
        <charset val="128"/>
      </rPr>
      <t>10,000円(税抜)</t>
    </r>
    <rPh sb="8" eb="10">
      <t>ゼイコミ</t>
    </rPh>
    <rPh sb="13" eb="15">
      <t>ケンタイ</t>
    </rPh>
    <rPh sb="16" eb="18">
      <t>シリョウ</t>
    </rPh>
    <rPh sb="26" eb="27">
      <t>エン</t>
    </rPh>
    <rPh sb="28" eb="30">
      <t>ゼイヌ</t>
    </rPh>
    <phoneticPr fontId="1"/>
  </si>
  <si>
    <t>　　定性分析の後、含有量まで分析(JIS A1481-3若しくはJIS A1481-5）　</t>
    <rPh sb="28" eb="29">
      <t>モ</t>
    </rPh>
    <phoneticPr fontId="1"/>
  </si>
  <si>
    <t>定性分析で含有のあった検体のみに行い、含有がない場合は費用も発生しません。</t>
    <rPh sb="0" eb="4">
      <t>テイセイブンセキ</t>
    </rPh>
    <rPh sb="5" eb="7">
      <t>ガンユウ</t>
    </rPh>
    <rPh sb="11" eb="13">
      <t>ケンタイ</t>
    </rPh>
    <rPh sb="16" eb="17">
      <t>オコナ</t>
    </rPh>
    <rPh sb="19" eb="21">
      <t>ガンユウ</t>
    </rPh>
    <rPh sb="24" eb="26">
      <t>バアイ</t>
    </rPh>
    <rPh sb="27" eb="29">
      <t>ヒヨウ</t>
    </rPh>
    <rPh sb="30" eb="32">
      <t>ハッセイ</t>
    </rPh>
    <phoneticPr fontId="1"/>
  </si>
  <si>
    <t>アスベスト含有の有無を調べる定性分析の偏光顕微鏡法(JIS A 1481-1)19,800円(消費税込)を発注される方が多いです。</t>
    <rPh sb="47" eb="49">
      <t>ショウヒ</t>
    </rPh>
    <rPh sb="50" eb="51">
      <t>コ</t>
    </rPh>
    <phoneticPr fontId="1"/>
  </si>
  <si>
    <r>
      <t>分析依頼書</t>
    </r>
    <r>
      <rPr>
        <b/>
        <sz val="18"/>
        <rFont val="ＭＳ Ｐゴシック"/>
        <family val="3"/>
        <charset val="128"/>
      </rPr>
      <t>　　</t>
    </r>
    <r>
      <rPr>
        <b/>
        <sz val="24"/>
        <color rgb="FF00B050"/>
        <rFont val="ＭＳ Ｐゴシック"/>
        <family val="3"/>
        <charset val="128"/>
      </rPr>
      <t>(必須)※印の項目は必須入力項目となります。(試料情報の必須入力項目のうち、不明な物や報告書に記載が必要ない項目は「－」の入力をお願い致します。)</t>
    </r>
    <rPh sb="19" eb="21">
      <t>ニュウリョク</t>
    </rPh>
    <rPh sb="21" eb="23">
      <t>コウモク</t>
    </rPh>
    <rPh sb="30" eb="32">
      <t>シリョウ</t>
    </rPh>
    <rPh sb="32" eb="34">
      <t>ジョウホウ</t>
    </rPh>
    <rPh sb="35" eb="37">
      <t>ヒッス</t>
    </rPh>
    <rPh sb="37" eb="39">
      <t>ニュウリョク</t>
    </rPh>
    <rPh sb="39" eb="41">
      <t>コウモク</t>
    </rPh>
    <rPh sb="45" eb="47">
      <t>フメイ</t>
    </rPh>
    <rPh sb="48" eb="49">
      <t>モノ</t>
    </rPh>
    <rPh sb="50" eb="53">
      <t>ホウコクショ</t>
    </rPh>
    <rPh sb="54" eb="56">
      <t>キサイ</t>
    </rPh>
    <rPh sb="57" eb="59">
      <t>ヒツヨウ</t>
    </rPh>
    <rPh sb="61" eb="63">
      <t>コウモク</t>
    </rPh>
    <rPh sb="68" eb="70">
      <t>ニュウリョク</t>
    </rPh>
    <rPh sb="72" eb="73">
      <t>ネガイ</t>
    </rPh>
    <rPh sb="74" eb="75">
      <t>タ</t>
    </rPh>
    <phoneticPr fontId="1"/>
  </si>
  <si>
    <t>ご 依 頼 者 情 報(報告書・請求書送り先)</t>
    <phoneticPr fontId="1"/>
  </si>
  <si>
    <r>
      <t>ご依頼者(貴社名)</t>
    </r>
    <r>
      <rPr>
        <b/>
        <sz val="16"/>
        <color rgb="FF00B050"/>
        <rFont val="ＭＳ Ｐゴシック"/>
        <family val="3"/>
        <charset val="128"/>
      </rPr>
      <t>(必須)※</t>
    </r>
    <phoneticPr fontId="1"/>
  </si>
  <si>
    <t>ご所属</t>
    <rPh sb="1" eb="3">
      <t>ショゾク</t>
    </rPh>
    <phoneticPr fontId="1"/>
  </si>
  <si>
    <r>
      <t>　　　ご担当者名</t>
    </r>
    <r>
      <rPr>
        <b/>
        <sz val="16"/>
        <color rgb="FF00B050"/>
        <rFont val="ＭＳ Ｐゴシック"/>
        <family val="3"/>
        <charset val="128"/>
      </rPr>
      <t>(必須)※</t>
    </r>
    <r>
      <rPr>
        <sz val="12"/>
        <color rgb="FF00B050"/>
        <rFont val="ＭＳ Ｐゴシック"/>
        <family val="3"/>
        <charset val="128"/>
      </rPr>
      <t>(個人のお客様の場合は省略可)</t>
    </r>
    <rPh sb="4" eb="7">
      <t>タントウシャ</t>
    </rPh>
    <rPh sb="7" eb="8">
      <t>メイ</t>
    </rPh>
    <rPh sb="14" eb="16">
      <t>コジン</t>
    </rPh>
    <rPh sb="18" eb="20">
      <t>キャクサマ</t>
    </rPh>
    <rPh sb="21" eb="23">
      <t>バアイ</t>
    </rPh>
    <rPh sb="24" eb="26">
      <t>ショウリャク</t>
    </rPh>
    <rPh sb="26" eb="27">
      <t>カ</t>
    </rPh>
    <phoneticPr fontId="1"/>
  </si>
  <si>
    <r>
      <t>〒</t>
    </r>
    <r>
      <rPr>
        <b/>
        <sz val="16"/>
        <color rgb="FF00B050"/>
        <rFont val="ＭＳ Ｐゴシック"/>
        <family val="3"/>
        <charset val="128"/>
      </rPr>
      <t>(必須)※</t>
    </r>
    <phoneticPr fontId="1"/>
  </si>
  <si>
    <r>
      <t>ご住所</t>
    </r>
    <r>
      <rPr>
        <b/>
        <sz val="16"/>
        <color rgb="FF00B050"/>
        <rFont val="ＭＳ Ｐゴシック"/>
        <family val="3"/>
        <charset val="128"/>
      </rPr>
      <t>(必須)※</t>
    </r>
    <rPh sb="1" eb="3">
      <t>ジュウショ</t>
    </rPh>
    <phoneticPr fontId="1"/>
  </si>
  <si>
    <r>
      <t>TEL</t>
    </r>
    <r>
      <rPr>
        <b/>
        <sz val="16"/>
        <color rgb="FF00B050"/>
        <rFont val="ＭＳ Ｐゴシック"/>
        <family val="3"/>
        <charset val="128"/>
      </rPr>
      <t>(固定番号必須)※</t>
    </r>
    <phoneticPr fontId="1"/>
  </si>
  <si>
    <t>FAX</t>
    <phoneticPr fontId="1"/>
  </si>
  <si>
    <t>Eメール</t>
    <phoneticPr fontId="1"/>
  </si>
  <si>
    <t>076-256-3919</t>
    <phoneticPr fontId="1"/>
  </si>
  <si>
    <t>↓改定ver.</t>
  </si>
  <si>
    <t>LIMs取込の振り分けのため変更しないこと(レイアウト変更によってセル位置移動あった際は坂口まで)</t>
  </si>
  <si>
    <t>報 告 書 情 報 （ 報 告 書 記 載 事 項 ）</t>
    <phoneticPr fontId="1"/>
  </si>
  <si>
    <t>備考欄</t>
    <rPh sb="0" eb="3">
      <t>ビコウラン</t>
    </rPh>
    <phoneticPr fontId="1"/>
  </si>
  <si>
    <r>
      <rPr>
        <sz val="12"/>
        <rFont val="ＭＳ Ｐゴシック"/>
        <family val="3"/>
        <charset val="128"/>
      </rPr>
      <t>報告書宛名</t>
    </r>
    <r>
      <rPr>
        <b/>
        <sz val="18"/>
        <color rgb="FF00B050"/>
        <rFont val="ＭＳ Ｐゴシック"/>
        <family val="3"/>
        <charset val="128"/>
      </rPr>
      <t>(必須)※</t>
    </r>
    <rPh sb="0" eb="3">
      <t>ホウコクショ</t>
    </rPh>
    <rPh sb="3" eb="5">
      <t>アテナ</t>
    </rPh>
    <phoneticPr fontId="1"/>
  </si>
  <si>
    <r>
      <t>定性分析方法</t>
    </r>
    <r>
      <rPr>
        <b/>
        <sz val="16"/>
        <color rgb="FF00B050"/>
        <rFont val="ＭＳ Ｐゴシック"/>
        <family val="3"/>
        <charset val="128"/>
      </rPr>
      <t>(必須)※</t>
    </r>
    <rPh sb="0" eb="2">
      <t>テイセイ</t>
    </rPh>
    <rPh sb="2" eb="4">
      <t>ブンセキ</t>
    </rPh>
    <phoneticPr fontId="1"/>
  </si>
  <si>
    <r>
      <t>納期</t>
    </r>
    <r>
      <rPr>
        <b/>
        <sz val="16"/>
        <color rgb="FF00B050"/>
        <rFont val="ＭＳ Ｐゴシック"/>
        <family val="3"/>
        <charset val="128"/>
      </rPr>
      <t>(必須)※</t>
    </r>
    <phoneticPr fontId="1"/>
  </si>
  <si>
    <r>
      <t>追加定量分析の有無</t>
    </r>
    <r>
      <rPr>
        <b/>
        <sz val="16"/>
        <color rgb="FF00B050"/>
        <rFont val="ＭＳ Ｐゴシック"/>
        <family val="3"/>
        <charset val="128"/>
      </rPr>
      <t>(必須)※</t>
    </r>
    <r>
      <rPr>
        <sz val="12"/>
        <rFont val="ＭＳ Ｐゴシック"/>
        <family val="3"/>
        <charset val="128"/>
      </rPr>
      <t xml:space="preserve">
</t>
    </r>
    <r>
      <rPr>
        <sz val="10"/>
        <color rgb="FFFF0000"/>
        <rFont val="ＭＳ Ｐゴシック"/>
        <family val="3"/>
        <charset val="128"/>
      </rPr>
      <t>(定性分析結果"有"時、定量分析が必要な方は"有"に変更ください)</t>
    </r>
    <rPh sb="25" eb="26">
      <t>トキ</t>
    </rPh>
    <rPh sb="32" eb="34">
      <t>ヒツヨウ</t>
    </rPh>
    <rPh sb="35" eb="36">
      <t>カタ</t>
    </rPh>
    <rPh sb="38" eb="39">
      <t>ア</t>
    </rPh>
    <rPh sb="41" eb="43">
      <t>ヘンコウ</t>
    </rPh>
    <phoneticPr fontId="1"/>
  </si>
  <si>
    <r>
      <t xml:space="preserve">工事件名・物件名称
</t>
    </r>
    <r>
      <rPr>
        <sz val="9"/>
        <rFont val="ＭＳ Ｐゴシック"/>
        <family val="3"/>
        <charset val="128"/>
      </rPr>
      <t>(ご指定がない場合は「アスベスト含有調査」とさせていただきます。)</t>
    </r>
    <rPh sb="0" eb="4">
      <t>コウジケンメイ</t>
    </rPh>
    <rPh sb="5" eb="7">
      <t>ブッケン</t>
    </rPh>
    <rPh sb="7" eb="9">
      <t>メイショウ</t>
    </rPh>
    <phoneticPr fontId="1"/>
  </si>
  <si>
    <t>建屋用途</t>
    <rPh sb="0" eb="2">
      <t>タテヤ</t>
    </rPh>
    <rPh sb="2" eb="4">
      <t>ヨウト</t>
    </rPh>
    <phoneticPr fontId="1"/>
  </si>
  <si>
    <t>無</t>
    <rPh sb="0" eb="1">
      <t>ナシ</t>
    </rPh>
    <phoneticPr fontId="1"/>
  </si>
  <si>
    <t>試料No.</t>
    <rPh sb="0" eb="2">
      <t>シリョウ</t>
    </rPh>
    <phoneticPr fontId="1"/>
  </si>
  <si>
    <r>
      <t xml:space="preserve"> 試 料 情 報 （ 報 告 書 記 載 事 項 ）</t>
    </r>
    <r>
      <rPr>
        <b/>
        <u/>
        <sz val="26"/>
        <color rgb="FFFF0000"/>
        <rFont val="ＭＳ Ｐゴシック"/>
        <family val="3"/>
        <charset val="128"/>
      </rPr>
      <t>※1行/1検体としてご入力ください。</t>
    </r>
    <r>
      <rPr>
        <b/>
        <u/>
        <sz val="18"/>
        <color rgb="FFFF0000"/>
        <rFont val="ＭＳ Ｐゴシック"/>
        <family val="3"/>
        <charset val="128"/>
      </rPr>
      <t>(1検体毎に分析料金が発生いたしますのでご注意ください)</t>
    </r>
    <rPh sb="46" eb="48">
      <t>ケンタイ</t>
    </rPh>
    <rPh sb="48" eb="49">
      <t>ゴト</t>
    </rPh>
    <rPh sb="50" eb="52">
      <t>ブンセキ</t>
    </rPh>
    <rPh sb="52" eb="54">
      <t>リョウキン</t>
    </rPh>
    <rPh sb="55" eb="57">
      <t>ハッセイ</t>
    </rPh>
    <rPh sb="65" eb="67">
      <t>チュウイ</t>
    </rPh>
    <phoneticPr fontId="1"/>
  </si>
  <si>
    <r>
      <t>建材名称</t>
    </r>
    <r>
      <rPr>
        <b/>
        <sz val="16"/>
        <color rgb="FF00B050"/>
        <rFont val="ＭＳ Ｐゴシック"/>
        <family val="3"/>
        <charset val="128"/>
      </rPr>
      <t>(必須)※</t>
    </r>
    <rPh sb="0" eb="2">
      <t>ケンザイ</t>
    </rPh>
    <rPh sb="2" eb="4">
      <t>メイショウ</t>
    </rPh>
    <phoneticPr fontId="1"/>
  </si>
  <si>
    <r>
      <t>建屋名・部屋名</t>
    </r>
    <r>
      <rPr>
        <b/>
        <sz val="16"/>
        <color rgb="FF00B050"/>
        <rFont val="ＭＳ Ｐゴシック"/>
        <family val="3"/>
        <charset val="128"/>
      </rPr>
      <t>(必須)※</t>
    </r>
    <rPh sb="0" eb="2">
      <t>タテヤ</t>
    </rPh>
    <rPh sb="2" eb="3">
      <t>メイ</t>
    </rPh>
    <rPh sb="4" eb="7">
      <t>ヘヤメイ</t>
    </rPh>
    <phoneticPr fontId="1"/>
  </si>
  <si>
    <r>
      <t>所在地</t>
    </r>
    <r>
      <rPr>
        <b/>
        <sz val="16"/>
        <color rgb="FF00B050"/>
        <rFont val="ＭＳ Ｐゴシック"/>
        <family val="3"/>
        <charset val="128"/>
      </rPr>
      <t>(必須)※</t>
    </r>
    <rPh sb="0" eb="3">
      <t>ショザイチ</t>
    </rPh>
    <phoneticPr fontId="1"/>
  </si>
  <si>
    <r>
      <t>採取者</t>
    </r>
    <r>
      <rPr>
        <b/>
        <sz val="16"/>
        <color rgb="FF00B050"/>
        <rFont val="ＭＳ Ｐゴシック"/>
        <family val="3"/>
        <charset val="128"/>
      </rPr>
      <t>(必須)※</t>
    </r>
    <r>
      <rPr>
        <sz val="12"/>
        <rFont val="ＭＳ Ｐゴシック"/>
        <family val="3"/>
        <charset val="128"/>
      </rPr>
      <t xml:space="preserve">
</t>
    </r>
    <r>
      <rPr>
        <sz val="10"/>
        <rFont val="ＭＳ Ｐゴシック"/>
        <family val="3"/>
        <charset val="128"/>
      </rPr>
      <t>(お名前は氏名でお願いいたします。)</t>
    </r>
    <rPh sb="0" eb="2">
      <t>サイシュ</t>
    </rPh>
    <rPh sb="2" eb="3">
      <t>シャ</t>
    </rPh>
    <rPh sb="11" eb="13">
      <t>ナマエ</t>
    </rPh>
    <rPh sb="14" eb="16">
      <t>シメイ</t>
    </rPh>
    <rPh sb="18" eb="19">
      <t>ネガ</t>
    </rPh>
    <phoneticPr fontId="1"/>
  </si>
  <si>
    <r>
      <t xml:space="preserve">採取箇所選定者
</t>
    </r>
    <r>
      <rPr>
        <b/>
        <sz val="16"/>
        <color rgb="FF00B050"/>
        <rFont val="ＭＳ Ｐゴシック"/>
        <family val="3"/>
        <charset val="128"/>
      </rPr>
      <t>(必須)※</t>
    </r>
    <r>
      <rPr>
        <sz val="11"/>
        <rFont val="ＭＳ Ｐゴシック"/>
        <family val="3"/>
        <charset val="128"/>
      </rPr>
      <t xml:space="preserve">
</t>
    </r>
    <r>
      <rPr>
        <sz val="10"/>
        <rFont val="ＭＳ Ｐゴシック"/>
        <family val="3"/>
        <charset val="128"/>
      </rPr>
      <t>(お名前は氏名でお願いいたします。)</t>
    </r>
    <rPh sb="0" eb="2">
      <t>サイシュ</t>
    </rPh>
    <rPh sb="2" eb="4">
      <t>カショ</t>
    </rPh>
    <rPh sb="4" eb="6">
      <t>センテイ</t>
    </rPh>
    <rPh sb="6" eb="7">
      <t>シャ</t>
    </rPh>
    <phoneticPr fontId="1"/>
  </si>
  <si>
    <t>吹付け材</t>
    <rPh sb="0" eb="2">
      <t>フキツ</t>
    </rPh>
    <rPh sb="3" eb="4">
      <t>ザイ</t>
    </rPh>
    <phoneticPr fontId="1"/>
  </si>
  <si>
    <t>天井</t>
    <rPh sb="0" eb="2">
      <t>テンジョウ</t>
    </rPh>
    <phoneticPr fontId="1"/>
  </si>
  <si>
    <t>分析方法</t>
  </si>
  <si>
    <t>建物用途</t>
  </si>
  <si>
    <t>試料数カウント</t>
  </si>
  <si>
    <t>住宅</t>
    <rPh sb="0" eb="2">
      <t>ジュウタク</t>
    </rPh>
    <phoneticPr fontId="52"/>
  </si>
  <si>
    <t>壁</t>
    <rPh sb="0" eb="1">
      <t>カベ</t>
    </rPh>
    <phoneticPr fontId="1"/>
  </si>
  <si>
    <t>集合住宅</t>
    <rPh sb="0" eb="2">
      <t>シュウゴウ</t>
    </rPh>
    <rPh sb="2" eb="4">
      <t>ジュウタク</t>
    </rPh>
    <phoneticPr fontId="52"/>
  </si>
  <si>
    <t>5営業日(\26,400税込/1検体)</t>
    <rPh sb="1" eb="4">
      <t>エイギョウビ</t>
    </rPh>
    <rPh sb="12" eb="14">
      <t>ゼイコミ</t>
    </rPh>
    <rPh sb="16" eb="18">
      <t>ケンタイ</t>
    </rPh>
    <phoneticPr fontId="1"/>
  </si>
  <si>
    <t>床</t>
    <rPh sb="0" eb="1">
      <t>ユカ</t>
    </rPh>
    <phoneticPr fontId="1"/>
  </si>
  <si>
    <t>オフィスビル</t>
    <phoneticPr fontId="52"/>
  </si>
  <si>
    <t>10営業日(\24,200税込/1検体)</t>
    <rPh sb="2" eb="5">
      <t>エイギョウビ</t>
    </rPh>
    <rPh sb="13" eb="15">
      <t>ゼイコミ</t>
    </rPh>
    <rPh sb="17" eb="19">
      <t>ケンタイ</t>
    </rPh>
    <phoneticPr fontId="1"/>
  </si>
  <si>
    <t>巾木</t>
    <rPh sb="0" eb="2">
      <t>ハバキ</t>
    </rPh>
    <phoneticPr fontId="1"/>
  </si>
  <si>
    <t>商業ビル</t>
    <rPh sb="0" eb="2">
      <t>ショウギョウ</t>
    </rPh>
    <phoneticPr fontId="52"/>
  </si>
  <si>
    <t>5営業日(-1:\19,800税込/1検体 ／ -2:\26,400税込/1検体)</t>
    <rPh sb="1" eb="4">
      <t>エイギョウビ</t>
    </rPh>
    <rPh sb="15" eb="17">
      <t>ゼイコミ</t>
    </rPh>
    <rPh sb="19" eb="21">
      <t>ケンタイ</t>
    </rPh>
    <rPh sb="34" eb="36">
      <t>ゼイコミ</t>
    </rPh>
    <rPh sb="38" eb="40">
      <t>ケンタイ</t>
    </rPh>
    <phoneticPr fontId="1"/>
  </si>
  <si>
    <t>外壁</t>
    <rPh sb="0" eb="2">
      <t>ガイヘキ</t>
    </rPh>
    <phoneticPr fontId="1"/>
  </si>
  <si>
    <t>幼稚園</t>
    <rPh sb="0" eb="3">
      <t>ヨウチエン</t>
    </rPh>
    <phoneticPr fontId="52"/>
  </si>
  <si>
    <t>10営業日(-1:\17,600税込/1検体 ／ -2:\24,200税込/1検体)</t>
    <rPh sb="2" eb="5">
      <t>エイギョウビ</t>
    </rPh>
    <rPh sb="16" eb="18">
      <t>ゼイコミ</t>
    </rPh>
    <rPh sb="20" eb="22">
      <t>ケンタイ</t>
    </rPh>
    <rPh sb="35" eb="37">
      <t>ゼイコミ</t>
    </rPh>
    <rPh sb="39" eb="41">
      <t>ケンタイ</t>
    </rPh>
    <phoneticPr fontId="1"/>
  </si>
  <si>
    <t>保育所</t>
    <phoneticPr fontId="52"/>
  </si>
  <si>
    <t>小学校</t>
    <phoneticPr fontId="52"/>
  </si>
  <si>
    <t>輸入珪藻土（石綿則第46条の2第1項の規定に基づく報告書様式)</t>
  </si>
  <si>
    <t>中学校</t>
    <rPh sb="0" eb="3">
      <t>ショウチュウガッコウ</t>
    </rPh>
    <phoneticPr fontId="52"/>
  </si>
  <si>
    <t>有(+\11.000税込/1検体)</t>
    <rPh sb="0" eb="1">
      <t>アリ</t>
    </rPh>
    <rPh sb="10" eb="12">
      <t>ゼイコミ</t>
    </rPh>
    <rPh sb="14" eb="16">
      <t>ケンタイ</t>
    </rPh>
    <phoneticPr fontId="1"/>
  </si>
  <si>
    <t>高等学校</t>
    <rPh sb="0" eb="4">
      <t>コウトウガッコウ</t>
    </rPh>
    <phoneticPr fontId="52"/>
  </si>
  <si>
    <r>
      <t>-1及び-2混在
(</t>
    </r>
    <r>
      <rPr>
        <sz val="11"/>
        <color rgb="FFFF0000"/>
        <rFont val="ＭＳ Ｐゴシック"/>
        <family val="3"/>
        <charset val="128"/>
      </rPr>
      <t>試料情報の分析方法欄(セルJ68以降)に個別記載必要</t>
    </r>
    <r>
      <rPr>
        <sz val="11"/>
        <rFont val="ＭＳ Ｐゴシック"/>
        <family val="3"/>
        <charset val="128"/>
      </rPr>
      <t>)</t>
    </r>
    <rPh sb="2" eb="3">
      <t>オヨ</t>
    </rPh>
    <rPh sb="6" eb="8">
      <t>コンザイ</t>
    </rPh>
    <rPh sb="10" eb="12">
      <t>シリョウ</t>
    </rPh>
    <rPh sb="12" eb="14">
      <t>ジョウホウ</t>
    </rPh>
    <rPh sb="15" eb="17">
      <t>ブンセキ</t>
    </rPh>
    <rPh sb="17" eb="19">
      <t>ホウホウ</t>
    </rPh>
    <rPh sb="19" eb="20">
      <t>ラン</t>
    </rPh>
    <rPh sb="26" eb="28">
      <t>イコウ</t>
    </rPh>
    <rPh sb="30" eb="32">
      <t>コベツ</t>
    </rPh>
    <rPh sb="32" eb="34">
      <t>キサイ</t>
    </rPh>
    <rPh sb="34" eb="36">
      <t>ヒツヨウ</t>
    </rPh>
    <phoneticPr fontId="1"/>
  </si>
  <si>
    <t>学校</t>
    <phoneticPr fontId="52"/>
  </si>
  <si>
    <t>福祉施設</t>
    <rPh sb="0" eb="4">
      <t>フクシシセツ</t>
    </rPh>
    <phoneticPr fontId="52"/>
  </si>
  <si>
    <t>病院</t>
    <rPh sb="0" eb="2">
      <t>ビョウイン</t>
    </rPh>
    <phoneticPr fontId="52"/>
  </si>
  <si>
    <t>郵便局</t>
    <rPh sb="0" eb="3">
      <t>ユウビンキョク</t>
    </rPh>
    <phoneticPr fontId="52"/>
  </si>
  <si>
    <t>警察署</t>
    <rPh sb="0" eb="3">
      <t>ケイサツショ</t>
    </rPh>
    <phoneticPr fontId="52"/>
  </si>
  <si>
    <t>公衆便所</t>
    <rPh sb="0" eb="4">
      <t>コウシュウベンジョ</t>
    </rPh>
    <phoneticPr fontId="52"/>
  </si>
  <si>
    <t>店舗</t>
    <rPh sb="0" eb="2">
      <t>テンポ</t>
    </rPh>
    <phoneticPr fontId="52"/>
  </si>
  <si>
    <t>商業施設</t>
    <rPh sb="0" eb="4">
      <t>ショウギョウシセツ</t>
    </rPh>
    <phoneticPr fontId="52"/>
  </si>
  <si>
    <t>事務所</t>
    <rPh sb="0" eb="3">
      <t>ジムショ</t>
    </rPh>
    <phoneticPr fontId="52"/>
  </si>
  <si>
    <t>倉庫</t>
    <rPh sb="0" eb="2">
      <t>ソウコ</t>
    </rPh>
    <phoneticPr fontId="52"/>
  </si>
  <si>
    <t>工場</t>
    <rPh sb="0" eb="2">
      <t>コウジョウ</t>
    </rPh>
    <phoneticPr fontId="52"/>
  </si>
  <si>
    <t>住所分割</t>
    <rPh sb="0" eb="4">
      <t>ジュウショブンカツ</t>
    </rPh>
    <phoneticPr fontId="1"/>
  </si>
  <si>
    <t>元</t>
    <rPh sb="0" eb="1">
      <t>モト</t>
    </rPh>
    <phoneticPr fontId="1"/>
  </si>
  <si>
    <t>住所1</t>
    <rPh sb="0" eb="2">
      <t>ジュウショ</t>
    </rPh>
    <phoneticPr fontId="1"/>
  </si>
  <si>
    <t>住所2</t>
    <rPh sb="0" eb="2">
      <t>ジュウショ</t>
    </rPh>
    <phoneticPr fontId="1"/>
  </si>
  <si>
    <t>住所3</t>
    <rPh sb="0" eb="2">
      <t>ジュウショ</t>
    </rPh>
    <phoneticPr fontId="1"/>
  </si>
  <si>
    <t>住所4</t>
    <rPh sb="0" eb="2">
      <t>ジュウショ</t>
    </rPh>
    <phoneticPr fontId="1"/>
  </si>
  <si>
    <t>住所5</t>
    <rPh sb="0" eb="2">
      <t>ジュウショ</t>
    </rPh>
    <phoneticPr fontId="1"/>
  </si>
  <si>
    <t>↑分析方法</t>
    <rPh sb="1" eb="3">
      <t>ブンセキ</t>
    </rPh>
    <rPh sb="3" eb="5">
      <t>ホウホウ</t>
    </rPh>
    <phoneticPr fontId="1"/>
  </si>
  <si>
    <t>↑納期</t>
    <rPh sb="1" eb="3">
      <t>ノウキ</t>
    </rPh>
    <phoneticPr fontId="1"/>
  </si>
  <si>
    <t>↑定量</t>
    <rPh sb="1" eb="3">
      <t>テイリョウ</t>
    </rPh>
    <phoneticPr fontId="1"/>
  </si>
  <si>
    <t>試料番号</t>
    <rPh sb="0" eb="4">
      <t>シリョウバンゴウ</t>
    </rPh>
    <phoneticPr fontId="1"/>
  </si>
  <si>
    <t>試料毎の
分析方法</t>
    <rPh sb="0" eb="2">
      <t>シリョウ</t>
    </rPh>
    <rPh sb="2" eb="3">
      <t>ゴト</t>
    </rPh>
    <rPh sb="5" eb="7">
      <t>ブンセキ</t>
    </rPh>
    <rPh sb="7" eb="9">
      <t>ホウホウ</t>
    </rPh>
    <phoneticPr fontId="1"/>
  </si>
  <si>
    <t>納期</t>
    <rPh sb="0" eb="2">
      <t>ノウキ</t>
    </rPh>
    <phoneticPr fontId="1"/>
  </si>
  <si>
    <t>納期ID</t>
    <rPh sb="0" eb="2">
      <t>ノウキ</t>
    </rPh>
    <phoneticPr fontId="1"/>
  </si>
  <si>
    <t>↓名古屋のF~</t>
    <rPh sb="1" eb="4">
      <t>ナゴヤ</t>
    </rPh>
    <phoneticPr fontId="1"/>
  </si>
  <si>
    <t>大きさ</t>
    <rPh sb="0" eb="1">
      <t>オオ</t>
    </rPh>
    <phoneticPr fontId="1"/>
  </si>
  <si>
    <t>管理番号</t>
    <rPh sb="0" eb="2">
      <t>カンリ</t>
    </rPh>
    <rPh sb="2" eb="4">
      <t>バンゴウ</t>
    </rPh>
    <phoneticPr fontId="1"/>
  </si>
  <si>
    <t>　</t>
    <phoneticPr fontId="1"/>
  </si>
  <si>
    <t>施工年</t>
    <rPh sb="0" eb="2">
      <t>セコウ</t>
    </rPh>
    <rPh sb="2" eb="3">
      <t>ネン</t>
    </rPh>
    <phoneticPr fontId="1"/>
  </si>
  <si>
    <t>郵便番号</t>
    <rPh sb="0" eb="4">
      <t>ユウビンバンゴウ</t>
    </rPh>
    <phoneticPr fontId="1"/>
  </si>
  <si>
    <t>注意事項</t>
    <rPh sb="0" eb="2">
      <t>チュウイ</t>
    </rPh>
    <rPh sb="2" eb="4">
      <t>ジコウ</t>
    </rPh>
    <phoneticPr fontId="1"/>
  </si>
  <si>
    <t>採取者</t>
    <rPh sb="0" eb="2">
      <t>サイシュ</t>
    </rPh>
    <rPh sb="2" eb="3">
      <t>シャ</t>
    </rPh>
    <phoneticPr fontId="1"/>
  </si>
  <si>
    <t>採取箇所選定者</t>
    <rPh sb="0" eb="2">
      <t>サイシュ</t>
    </rPh>
    <rPh sb="2" eb="4">
      <t>カショ</t>
    </rPh>
    <rPh sb="4" eb="6">
      <t>センテイ</t>
    </rPh>
    <rPh sb="6" eb="7">
      <t>シャ</t>
    </rPh>
    <phoneticPr fontId="1"/>
  </si>
  <si>
    <t>顧客名（変換）</t>
    <rPh sb="0" eb="2">
      <t>コキャク</t>
    </rPh>
    <rPh sb="2" eb="3">
      <t>メイ</t>
    </rPh>
    <rPh sb="4" eb="6">
      <t>ヘンカン</t>
    </rPh>
    <phoneticPr fontId="1"/>
  </si>
  <si>
    <t>拡張番号</t>
    <rPh sb="0" eb="2">
      <t>カクチョウ</t>
    </rPh>
    <rPh sb="2" eb="4">
      <t>バンゴウ</t>
    </rPh>
    <phoneticPr fontId="1"/>
  </si>
  <si>
    <t>件名</t>
    <rPh sb="0" eb="2">
      <t>ケンメイ</t>
    </rPh>
    <phoneticPr fontId="1"/>
  </si>
  <si>
    <t>所在地</t>
    <rPh sb="0" eb="3">
      <t>ショザイチ</t>
    </rPh>
    <phoneticPr fontId="1"/>
  </si>
  <si>
    <t>建屋名</t>
    <rPh sb="0" eb="2">
      <t>タテヤ</t>
    </rPh>
    <rPh sb="2" eb="3">
      <t>メイ</t>
    </rPh>
    <phoneticPr fontId="1"/>
  </si>
  <si>
    <t>建材名</t>
    <rPh sb="0" eb="2">
      <t>ケンザイ</t>
    </rPh>
    <rPh sb="2" eb="3">
      <t>メイ</t>
    </rPh>
    <phoneticPr fontId="1"/>
  </si>
  <si>
    <t>採取部位</t>
    <rPh sb="0" eb="2">
      <t>サイシュ</t>
    </rPh>
    <rPh sb="2" eb="4">
      <t>ブイ</t>
    </rPh>
    <phoneticPr fontId="1"/>
  </si>
  <si>
    <r>
      <rPr>
        <b/>
        <u/>
        <sz val="18"/>
        <color theme="2" tint="-0.249977111117893"/>
        <rFont val="ＭＳ Ｐゴシック"/>
        <family val="3"/>
        <charset val="128"/>
      </rPr>
      <t>分析依頼書</t>
    </r>
    <r>
      <rPr>
        <b/>
        <sz val="18"/>
        <rFont val="ＭＳ Ｐゴシック"/>
        <family val="3"/>
        <charset val="128"/>
      </rPr>
      <t>　</t>
    </r>
    <r>
      <rPr>
        <b/>
        <sz val="18"/>
        <color theme="9" tint="0.39997558519241921"/>
        <rFont val="ＭＳ Ｐゴシック"/>
        <family val="3"/>
        <charset val="128"/>
      </rPr>
      <t>　</t>
    </r>
    <r>
      <rPr>
        <b/>
        <sz val="24"/>
        <color theme="9" tint="0.39997558519241921"/>
        <rFont val="ＭＳ Ｐゴシック"/>
        <family val="3"/>
        <charset val="128"/>
      </rPr>
      <t>(必須)※印の項目は必須入力項目となります。(試料情報の必須入力項目のうち、不明な物や報告書に記載が必要ない項目は「－」の入力をお願い致します。)</t>
    </r>
    <rPh sb="19" eb="21">
      <t>ニュウリョク</t>
    </rPh>
    <rPh sb="21" eb="23">
      <t>コウモク</t>
    </rPh>
    <rPh sb="30" eb="32">
      <t>シリョウ</t>
    </rPh>
    <rPh sb="32" eb="34">
      <t>ジョウホウ</t>
    </rPh>
    <rPh sb="35" eb="37">
      <t>ヒッス</t>
    </rPh>
    <rPh sb="37" eb="39">
      <t>ニュウリョク</t>
    </rPh>
    <rPh sb="39" eb="41">
      <t>コウモク</t>
    </rPh>
    <rPh sb="45" eb="47">
      <t>フメイ</t>
    </rPh>
    <rPh sb="48" eb="49">
      <t>モノ</t>
    </rPh>
    <rPh sb="50" eb="53">
      <t>ホウコクショ</t>
    </rPh>
    <rPh sb="54" eb="56">
      <t>キサイ</t>
    </rPh>
    <rPh sb="57" eb="59">
      <t>ヒツヨウ</t>
    </rPh>
    <rPh sb="61" eb="63">
      <t>コウモク</t>
    </rPh>
    <rPh sb="68" eb="70">
      <t>ニュウリョク</t>
    </rPh>
    <rPh sb="72" eb="73">
      <t>ネガイ</t>
    </rPh>
    <rPh sb="74" eb="75">
      <t>タ</t>
    </rPh>
    <phoneticPr fontId="1"/>
  </si>
  <si>
    <r>
      <t>ご依頼者(貴社名)</t>
    </r>
    <r>
      <rPr>
        <b/>
        <sz val="16"/>
        <color theme="2" tint="-0.249977111117893"/>
        <rFont val="ＭＳ Ｐゴシック"/>
        <family val="3"/>
        <charset val="128"/>
      </rPr>
      <t>(必須)※</t>
    </r>
    <phoneticPr fontId="1"/>
  </si>
  <si>
    <r>
      <rPr>
        <sz val="12"/>
        <color theme="2" tint="-0.249977111117893"/>
        <rFont val="ＭＳ Ｐゴシック"/>
        <family val="3"/>
        <charset val="128"/>
      </rPr>
      <t>　　　ご担当者名</t>
    </r>
    <r>
      <rPr>
        <b/>
        <sz val="16"/>
        <color theme="9" tint="0.39997558519241921"/>
        <rFont val="ＭＳ Ｐゴシック"/>
        <family val="3"/>
        <charset val="128"/>
      </rPr>
      <t>(必須)※</t>
    </r>
    <r>
      <rPr>
        <sz val="12"/>
        <color theme="9" tint="0.39997558519241921"/>
        <rFont val="ＭＳ Ｐゴシック"/>
        <family val="3"/>
        <charset val="128"/>
      </rPr>
      <t>(個人のお客様の場合は省略可)</t>
    </r>
    <rPh sb="4" eb="7">
      <t>タントウシャ</t>
    </rPh>
    <rPh sb="7" eb="8">
      <t>メイ</t>
    </rPh>
    <rPh sb="14" eb="16">
      <t>コジン</t>
    </rPh>
    <rPh sb="18" eb="20">
      <t>キャクサマ</t>
    </rPh>
    <rPh sb="21" eb="23">
      <t>バアイ</t>
    </rPh>
    <rPh sb="24" eb="26">
      <t>ショウリャク</t>
    </rPh>
    <rPh sb="26" eb="27">
      <t>カ</t>
    </rPh>
    <phoneticPr fontId="1"/>
  </si>
  <si>
    <r>
      <rPr>
        <sz val="12"/>
        <color theme="2" tint="-0.249977111117893"/>
        <rFont val="ＭＳ Ｐゴシック"/>
        <family val="3"/>
        <charset val="128"/>
      </rPr>
      <t>〒</t>
    </r>
    <r>
      <rPr>
        <b/>
        <sz val="16"/>
        <color theme="9" tint="0.39997558519241921"/>
        <rFont val="ＭＳ Ｐゴシック"/>
        <family val="3"/>
        <charset val="128"/>
      </rPr>
      <t>(必須)※</t>
    </r>
    <phoneticPr fontId="1"/>
  </si>
  <si>
    <r>
      <rPr>
        <sz val="12"/>
        <color theme="2" tint="-0.249977111117893"/>
        <rFont val="ＭＳ Ｐゴシック"/>
        <family val="3"/>
        <charset val="128"/>
      </rPr>
      <t>ご住所</t>
    </r>
    <r>
      <rPr>
        <b/>
        <sz val="16"/>
        <color theme="9" tint="0.39997558519241921"/>
        <rFont val="ＭＳ Ｐゴシック"/>
        <family val="3"/>
        <charset val="128"/>
      </rPr>
      <t>(必須)※</t>
    </r>
    <rPh sb="1" eb="3">
      <t>ジュウショ</t>
    </rPh>
    <phoneticPr fontId="1"/>
  </si>
  <si>
    <r>
      <rPr>
        <sz val="12"/>
        <color theme="2" tint="-0.249977111117893"/>
        <rFont val="ＭＳ Ｐゴシック"/>
        <family val="3"/>
        <charset val="128"/>
      </rPr>
      <t>TEL</t>
    </r>
    <r>
      <rPr>
        <b/>
        <sz val="16"/>
        <color theme="9" tint="0.39997558519241921"/>
        <rFont val="ＭＳ Ｐゴシック"/>
        <family val="3"/>
        <charset val="128"/>
      </rPr>
      <t>(固定番号必須)※</t>
    </r>
    <phoneticPr fontId="1"/>
  </si>
  <si>
    <t>●●●●株式会社</t>
    <rPh sb="4" eb="8">
      <t>カブシキガイシャ</t>
    </rPh>
    <phoneticPr fontId="1"/>
  </si>
  <si>
    <t>技術部</t>
    <rPh sb="0" eb="3">
      <t>ギジュツブ</t>
    </rPh>
    <phoneticPr fontId="1"/>
  </si>
  <si>
    <t>兼六　鼓太郎</t>
    <rPh sb="0" eb="2">
      <t>ケンロク</t>
    </rPh>
    <rPh sb="3" eb="6">
      <t>コタロウ</t>
    </rPh>
    <phoneticPr fontId="1"/>
  </si>
  <si>
    <t>921-8001</t>
    <phoneticPr fontId="1"/>
  </si>
  <si>
    <t>石川県金沢市高畠三丁目76　パールビル2階</t>
    <rPh sb="0" eb="3">
      <t>イシカワケン</t>
    </rPh>
    <rPh sb="3" eb="6">
      <t>カナザワシ</t>
    </rPh>
    <rPh sb="6" eb="8">
      <t>タカバタケ</t>
    </rPh>
    <rPh sb="8" eb="11">
      <t>サンチョウメ</t>
    </rPh>
    <rPh sb="20" eb="21">
      <t>カイ</t>
    </rPh>
    <phoneticPr fontId="1"/>
  </si>
  <si>
    <t>076-258-3918</t>
    <phoneticPr fontId="1"/>
  </si>
  <si>
    <t>080-****-****</t>
    <phoneticPr fontId="1"/>
  </si>
  <si>
    <t>13.12.23.14.55</t>
    <phoneticPr fontId="1"/>
  </si>
  <si>
    <r>
      <rPr>
        <sz val="12"/>
        <color theme="2" tint="-0.249977111117893"/>
        <rFont val="ＭＳ Ｐゴシック"/>
        <family val="3"/>
        <charset val="128"/>
      </rPr>
      <t>報告書宛名</t>
    </r>
    <r>
      <rPr>
        <b/>
        <sz val="18"/>
        <color theme="9" tint="0.39997558519241921"/>
        <rFont val="ＭＳ Ｐゴシック"/>
        <family val="3"/>
        <charset val="128"/>
      </rPr>
      <t>(必須)※</t>
    </r>
    <rPh sb="0" eb="3">
      <t>ホウコクショ</t>
    </rPh>
    <rPh sb="3" eb="5">
      <t>アテナ</t>
    </rPh>
    <phoneticPr fontId="1"/>
  </si>
  <si>
    <r>
      <rPr>
        <sz val="12"/>
        <color theme="2" tint="-0.249977111117893"/>
        <rFont val="ＭＳ Ｐゴシック"/>
        <family val="3"/>
        <charset val="128"/>
      </rPr>
      <t>定性分析方法</t>
    </r>
    <r>
      <rPr>
        <b/>
        <sz val="16"/>
        <color theme="9" tint="0.39997558519241921"/>
        <rFont val="ＭＳ Ｐゴシック"/>
        <family val="3"/>
        <charset val="128"/>
      </rPr>
      <t>(必須)※</t>
    </r>
    <rPh sb="0" eb="2">
      <t>テイセイ</t>
    </rPh>
    <rPh sb="2" eb="4">
      <t>ブンセキ</t>
    </rPh>
    <phoneticPr fontId="1"/>
  </si>
  <si>
    <r>
      <rPr>
        <sz val="12"/>
        <color theme="2" tint="-0.249977111117893"/>
        <rFont val="ＭＳ Ｐゴシック"/>
        <family val="3"/>
        <charset val="128"/>
      </rPr>
      <t>納期</t>
    </r>
    <r>
      <rPr>
        <b/>
        <sz val="16"/>
        <color theme="9" tint="0.39997558519241921"/>
        <rFont val="ＭＳ Ｐゴシック"/>
        <family val="3"/>
        <charset val="128"/>
      </rPr>
      <t>(必須)※</t>
    </r>
    <phoneticPr fontId="1"/>
  </si>
  <si>
    <r>
      <rPr>
        <sz val="12"/>
        <color theme="2" tint="-0.249977111117893"/>
        <rFont val="ＭＳ Ｐゴシック"/>
        <family val="3"/>
        <charset val="128"/>
      </rPr>
      <t>追加定量分析の有無</t>
    </r>
    <r>
      <rPr>
        <b/>
        <sz val="16"/>
        <color theme="9" tint="0.39997558519241921"/>
        <rFont val="ＭＳ Ｐゴシック"/>
        <family val="3"/>
        <charset val="128"/>
      </rPr>
      <t>(必須)※</t>
    </r>
    <r>
      <rPr>
        <sz val="12"/>
        <rFont val="ＭＳ Ｐゴシック"/>
        <family val="3"/>
        <charset val="128"/>
      </rPr>
      <t xml:space="preserve">
</t>
    </r>
    <r>
      <rPr>
        <sz val="10"/>
        <color rgb="FFFFCCCC"/>
        <rFont val="ＭＳ Ｐゴシック"/>
        <family val="3"/>
        <charset val="128"/>
      </rPr>
      <t>(定性分析結果"有"時、定量分析が必要な方は"有"に変更ください)</t>
    </r>
    <rPh sb="25" eb="26">
      <t>トキ</t>
    </rPh>
    <rPh sb="32" eb="34">
      <t>ヒツヨウ</t>
    </rPh>
    <rPh sb="35" eb="36">
      <t>カタ</t>
    </rPh>
    <rPh sb="38" eb="39">
      <t>ア</t>
    </rPh>
    <rPh sb="41" eb="43">
      <t>ヘンコウ</t>
    </rPh>
    <phoneticPr fontId="1"/>
  </si>
  <si>
    <r>
      <rPr>
        <sz val="12"/>
        <color theme="2" tint="-0.249977111117893"/>
        <rFont val="ＭＳ Ｐゴシック"/>
        <family val="3"/>
        <charset val="128"/>
      </rPr>
      <t xml:space="preserve">工事件名・物件名称
</t>
    </r>
    <r>
      <rPr>
        <sz val="9"/>
        <color theme="2" tint="-0.249977111117893"/>
        <rFont val="ＭＳ Ｐゴシック"/>
        <family val="3"/>
        <charset val="128"/>
      </rPr>
      <t>(ご指定がない場合は「アスベスト含有調査」とさせていただきます。)</t>
    </r>
    <rPh sb="0" eb="4">
      <t>コウジケンメイ</t>
    </rPh>
    <rPh sb="5" eb="7">
      <t>ブッケン</t>
    </rPh>
    <rPh sb="7" eb="9">
      <t>メイショウ</t>
    </rPh>
    <phoneticPr fontId="1"/>
  </si>
  <si>
    <t>★★ハイツ管理組合</t>
    <rPh sb="5" eb="9">
      <t>カンリクミアイ</t>
    </rPh>
    <phoneticPr fontId="1"/>
  </si>
  <si>
    <t>JIS A1481-1</t>
  </si>
  <si>
    <t>★★ハイツ　アスベスト含有調査</t>
    <rPh sb="11" eb="15">
      <t>ガンユウチョウサ</t>
    </rPh>
    <phoneticPr fontId="1"/>
  </si>
  <si>
    <t>確認事項等がある場合は携帯まで</t>
    <rPh sb="0" eb="4">
      <t>カクニンジコウ</t>
    </rPh>
    <rPh sb="4" eb="5">
      <t>トウ</t>
    </rPh>
    <rPh sb="8" eb="10">
      <t>バアイ</t>
    </rPh>
    <rPh sb="11" eb="13">
      <t>ケイタイ</t>
    </rPh>
    <phoneticPr fontId="1"/>
  </si>
  <si>
    <r>
      <rPr>
        <b/>
        <sz val="26"/>
        <color theme="2" tint="-0.249977111117893"/>
        <rFont val="ＭＳ Ｐゴシック"/>
        <family val="3"/>
        <charset val="128"/>
      </rPr>
      <t xml:space="preserve"> 試 料 情 報 （ 報 告 書 記 載 事 項 ）</t>
    </r>
    <r>
      <rPr>
        <b/>
        <u/>
        <sz val="26"/>
        <color rgb="FFFFCCCC"/>
        <rFont val="ＭＳ Ｐゴシック"/>
        <family val="3"/>
        <charset val="128"/>
      </rPr>
      <t>※1行/1検体としてご入力ください。</t>
    </r>
    <r>
      <rPr>
        <b/>
        <u/>
        <sz val="18"/>
        <color rgb="FFFFCCCC"/>
        <rFont val="ＭＳ Ｐゴシック"/>
        <family val="3"/>
        <charset val="128"/>
      </rPr>
      <t>(1検体毎に分析料金が発生いたしますのでご注意ください)</t>
    </r>
    <rPh sb="46" eb="48">
      <t>ケンタイ</t>
    </rPh>
    <rPh sb="48" eb="49">
      <t>ゴト</t>
    </rPh>
    <rPh sb="50" eb="52">
      <t>ブンセキ</t>
    </rPh>
    <rPh sb="52" eb="54">
      <t>リョウキン</t>
    </rPh>
    <rPh sb="55" eb="57">
      <t>ハッセイ</t>
    </rPh>
    <rPh sb="65" eb="67">
      <t>チュウイ</t>
    </rPh>
    <phoneticPr fontId="1"/>
  </si>
  <si>
    <r>
      <rPr>
        <sz val="12"/>
        <color theme="2" tint="-0.249977111117893"/>
        <rFont val="ＭＳ Ｐゴシック"/>
        <family val="3"/>
        <charset val="128"/>
      </rPr>
      <t>採取年月日</t>
    </r>
    <r>
      <rPr>
        <b/>
        <sz val="16"/>
        <color theme="9" tint="0.39997558519241921"/>
        <rFont val="ＭＳ Ｐゴシック"/>
        <family val="3"/>
        <charset val="128"/>
      </rPr>
      <t>(必須)※</t>
    </r>
    <rPh sb="0" eb="2">
      <t>サイシュ</t>
    </rPh>
    <rPh sb="2" eb="5">
      <t>ネンガッピ</t>
    </rPh>
    <phoneticPr fontId="1"/>
  </si>
  <si>
    <r>
      <rPr>
        <sz val="12"/>
        <color theme="2" tint="-0.249977111117893"/>
        <rFont val="ＭＳ Ｐゴシック"/>
        <family val="3"/>
        <charset val="128"/>
      </rPr>
      <t>建材名称</t>
    </r>
    <r>
      <rPr>
        <b/>
        <sz val="16"/>
        <color theme="9" tint="0.39997558519241921"/>
        <rFont val="ＭＳ Ｐゴシック"/>
        <family val="3"/>
        <charset val="128"/>
      </rPr>
      <t>(必須)※</t>
    </r>
    <rPh sb="0" eb="2">
      <t>ケンザイ</t>
    </rPh>
    <rPh sb="2" eb="4">
      <t>メイショウ</t>
    </rPh>
    <phoneticPr fontId="1"/>
  </si>
  <si>
    <r>
      <rPr>
        <sz val="12"/>
        <color theme="2" tint="-0.249977111117893"/>
        <rFont val="ＭＳ Ｐゴシック"/>
        <family val="3"/>
        <charset val="128"/>
      </rPr>
      <t>建屋名・部屋名</t>
    </r>
    <r>
      <rPr>
        <b/>
        <sz val="16"/>
        <color theme="9" tint="0.39997558519241921"/>
        <rFont val="ＭＳ Ｐゴシック"/>
        <family val="3"/>
        <charset val="128"/>
      </rPr>
      <t>(必須)※</t>
    </r>
    <rPh sb="0" eb="2">
      <t>タテヤ</t>
    </rPh>
    <rPh sb="2" eb="3">
      <t>メイ</t>
    </rPh>
    <rPh sb="4" eb="7">
      <t>ヘヤメイ</t>
    </rPh>
    <phoneticPr fontId="1"/>
  </si>
  <si>
    <r>
      <rPr>
        <sz val="12"/>
        <color theme="2" tint="-0.249977111117893"/>
        <rFont val="ＭＳ Ｐゴシック"/>
        <family val="3"/>
        <charset val="128"/>
      </rPr>
      <t>施工年</t>
    </r>
    <r>
      <rPr>
        <b/>
        <sz val="16"/>
        <color theme="9" tint="0.39997558519241921"/>
        <rFont val="ＭＳ Ｐゴシック"/>
        <family val="3"/>
        <charset val="128"/>
      </rPr>
      <t>(必須)※</t>
    </r>
    <r>
      <rPr>
        <sz val="12"/>
        <rFont val="ＭＳ Ｐゴシック"/>
        <family val="3"/>
        <charset val="128"/>
      </rPr>
      <t xml:space="preserve">
</t>
    </r>
    <r>
      <rPr>
        <b/>
        <sz val="11"/>
        <color theme="2" tint="-0.249977111117893"/>
        <rFont val="ＭＳ Ｐゴシック"/>
        <family val="3"/>
        <charset val="128"/>
      </rPr>
      <t>(わからない場合は、 - を入力
お願いいたします。)</t>
    </r>
    <rPh sb="0" eb="2">
      <t>セコウ</t>
    </rPh>
    <rPh sb="15" eb="17">
      <t>バアイ</t>
    </rPh>
    <rPh sb="23" eb="25">
      <t>ニュウリョク</t>
    </rPh>
    <rPh sb="27" eb="28">
      <t>ネガ</t>
    </rPh>
    <phoneticPr fontId="1"/>
  </si>
  <si>
    <r>
      <rPr>
        <sz val="12"/>
        <color theme="2" tint="-0.249977111117893"/>
        <rFont val="ＭＳ Ｐゴシック"/>
        <family val="3"/>
        <charset val="128"/>
      </rPr>
      <t>採取部位</t>
    </r>
    <r>
      <rPr>
        <b/>
        <sz val="16"/>
        <color theme="9" tint="0.39997558519241921"/>
        <rFont val="ＭＳ Ｐゴシック"/>
        <family val="3"/>
        <charset val="128"/>
      </rPr>
      <t>(必須)※</t>
    </r>
    <rPh sb="0" eb="2">
      <t>サイシュ</t>
    </rPh>
    <rPh sb="2" eb="4">
      <t>ブイ</t>
    </rPh>
    <phoneticPr fontId="1"/>
  </si>
  <si>
    <r>
      <rPr>
        <sz val="12"/>
        <color theme="2" tint="-0.249977111117893"/>
        <rFont val="ＭＳ Ｐゴシック"/>
        <family val="3"/>
        <charset val="128"/>
      </rPr>
      <t>所在地</t>
    </r>
    <r>
      <rPr>
        <b/>
        <sz val="16"/>
        <color theme="9" tint="0.39997558519241921"/>
        <rFont val="ＭＳ Ｐゴシック"/>
        <family val="3"/>
        <charset val="128"/>
      </rPr>
      <t>(必須)※</t>
    </r>
    <rPh sb="0" eb="3">
      <t>ショザイチ</t>
    </rPh>
    <phoneticPr fontId="1"/>
  </si>
  <si>
    <r>
      <rPr>
        <sz val="12"/>
        <color theme="2" tint="-0.249977111117893"/>
        <rFont val="ＭＳ Ｐゴシック"/>
        <family val="3"/>
        <charset val="128"/>
      </rPr>
      <t>採取者</t>
    </r>
    <r>
      <rPr>
        <b/>
        <sz val="16"/>
        <color theme="9" tint="0.39997558519241921"/>
        <rFont val="ＭＳ Ｐゴシック"/>
        <family val="3"/>
        <charset val="128"/>
      </rPr>
      <t>(必須)※</t>
    </r>
    <r>
      <rPr>
        <sz val="12"/>
        <rFont val="ＭＳ Ｐゴシック"/>
        <family val="3"/>
        <charset val="128"/>
      </rPr>
      <t xml:space="preserve">
</t>
    </r>
    <r>
      <rPr>
        <sz val="10"/>
        <color theme="2" tint="-0.249977111117893"/>
        <rFont val="ＭＳ Ｐゴシック"/>
        <family val="3"/>
        <charset val="128"/>
      </rPr>
      <t>(お名前は氏名でお願いいたします。)</t>
    </r>
    <rPh sb="0" eb="2">
      <t>サイシュ</t>
    </rPh>
    <rPh sb="2" eb="3">
      <t>シャ</t>
    </rPh>
    <rPh sb="11" eb="13">
      <t>ナマエ</t>
    </rPh>
    <rPh sb="14" eb="16">
      <t>シメイ</t>
    </rPh>
    <rPh sb="18" eb="19">
      <t>ネガ</t>
    </rPh>
    <phoneticPr fontId="1"/>
  </si>
  <si>
    <r>
      <rPr>
        <sz val="12"/>
        <color theme="2" tint="-0.249977111117893"/>
        <rFont val="ＭＳ Ｐゴシック"/>
        <family val="3"/>
        <charset val="128"/>
      </rPr>
      <t>採取箇所選定者</t>
    </r>
    <r>
      <rPr>
        <sz val="12"/>
        <rFont val="ＭＳ Ｐゴシック"/>
        <family val="3"/>
        <charset val="128"/>
      </rPr>
      <t xml:space="preserve">
</t>
    </r>
    <r>
      <rPr>
        <b/>
        <sz val="16"/>
        <color theme="9" tint="0.39997558519241921"/>
        <rFont val="ＭＳ Ｐゴシック"/>
        <family val="3"/>
        <charset val="128"/>
      </rPr>
      <t>(必須)※</t>
    </r>
    <r>
      <rPr>
        <sz val="11"/>
        <rFont val="ＭＳ Ｐゴシック"/>
        <family val="3"/>
        <charset val="128"/>
      </rPr>
      <t xml:space="preserve">
</t>
    </r>
    <r>
      <rPr>
        <sz val="10"/>
        <color theme="2" tint="-0.249977111117893"/>
        <rFont val="ＭＳ Ｐゴシック"/>
        <family val="3"/>
        <charset val="128"/>
      </rPr>
      <t>(お名前は氏名でお願いいたします。)</t>
    </r>
    <rPh sb="0" eb="2">
      <t>サイシュ</t>
    </rPh>
    <rPh sb="2" eb="4">
      <t>カショ</t>
    </rPh>
    <rPh sb="4" eb="6">
      <t>センテイ</t>
    </rPh>
    <rPh sb="6" eb="7">
      <t>シャ</t>
    </rPh>
    <phoneticPr fontId="1"/>
  </si>
  <si>
    <r>
      <rPr>
        <sz val="10"/>
        <color theme="2" tint="-0.249977111117893"/>
        <rFont val="ＭＳ Ｐゴシック"/>
        <family val="3"/>
        <charset val="128"/>
      </rPr>
      <t>分析
方法</t>
    </r>
    <r>
      <rPr>
        <sz val="10"/>
        <rFont val="ＭＳ Ｐゴシック"/>
        <family val="3"/>
        <charset val="128"/>
      </rPr>
      <t xml:space="preserve">
</t>
    </r>
    <r>
      <rPr>
        <sz val="10"/>
        <color theme="9" tint="0.39997558519241921"/>
        <rFont val="ＭＳ Ｐゴシック"/>
        <family val="3"/>
        <charset val="128"/>
      </rPr>
      <t>(必須)※</t>
    </r>
    <phoneticPr fontId="1"/>
  </si>
  <si>
    <t>★★ハイツ　1号棟　101号室　リビング</t>
    <rPh sb="7" eb="9">
      <t>ゴウトウ</t>
    </rPh>
    <rPh sb="13" eb="15">
      <t>ゴウシツ</t>
    </rPh>
    <phoneticPr fontId="1"/>
  </si>
  <si>
    <t>1995年1月1日</t>
    <rPh sb="4" eb="5">
      <t>ネン</t>
    </rPh>
    <rPh sb="6" eb="7">
      <t>ガツ</t>
    </rPh>
    <rPh sb="8" eb="9">
      <t>ニチ</t>
    </rPh>
    <phoneticPr fontId="1"/>
  </si>
  <si>
    <t>天井裏　梁、天井</t>
    <rPh sb="0" eb="3">
      <t>テンジョウウラ</t>
    </rPh>
    <rPh sb="4" eb="5">
      <t>ハリ</t>
    </rPh>
    <rPh sb="6" eb="8">
      <t>テンジョウ</t>
    </rPh>
    <phoneticPr fontId="1"/>
  </si>
  <si>
    <t>＊＊県＊＊市＊＊町＊＊－＊＊</t>
    <rPh sb="2" eb="3">
      <t>ケン</t>
    </rPh>
    <rPh sb="5" eb="6">
      <t>シ</t>
    </rPh>
    <rPh sb="8" eb="9">
      <t>マチ</t>
    </rPh>
    <phoneticPr fontId="1"/>
  </si>
  <si>
    <t>●●●●株式会社　石川　一郎</t>
    <rPh sb="9" eb="11">
      <t>イシカワ</t>
    </rPh>
    <rPh sb="12" eb="14">
      <t>イチロウ</t>
    </rPh>
    <phoneticPr fontId="1"/>
  </si>
  <si>
    <t>石膏ボード</t>
    <rPh sb="0" eb="2">
      <t>セッコウ</t>
    </rPh>
    <phoneticPr fontId="1"/>
  </si>
  <si>
    <t>★★ハイツ　1号棟　101号室　和室</t>
    <rPh sb="7" eb="9">
      <t>ゴウトウ</t>
    </rPh>
    <rPh sb="13" eb="15">
      <t>ゴウシツ</t>
    </rPh>
    <rPh sb="16" eb="18">
      <t>ワシツ</t>
    </rPh>
    <phoneticPr fontId="1"/>
  </si>
  <si>
    <t>塗材</t>
    <rPh sb="0" eb="2">
      <t>トザイ</t>
    </rPh>
    <phoneticPr fontId="1"/>
  </si>
  <si>
    <t>★★ハイツ　1号棟</t>
    <rPh sb="7" eb="9">
      <t>ゴウトウ</t>
    </rPh>
    <phoneticPr fontId="1"/>
  </si>
  <si>
    <t>【採取試料適正量】</t>
    <rPh sb="1" eb="5">
      <t>サイシュシリョウ</t>
    </rPh>
    <rPh sb="5" eb="8">
      <t>テキセイリョウ</t>
    </rPh>
    <phoneticPr fontId="1"/>
  </si>
  <si>
    <t>ご担当者携帯番号</t>
    <rPh sb="1" eb="4">
      <t>タントウシャ</t>
    </rPh>
    <rPh sb="4" eb="8">
      <t>ケイタイバンゴウ</t>
    </rPh>
    <phoneticPr fontId="1"/>
  </si>
  <si>
    <t>ご担当者携帯番号</t>
    <rPh sb="1" eb="4">
      <t>タントウシャ</t>
    </rPh>
    <rPh sb="4" eb="6">
      <t>ケイタイ</t>
    </rPh>
    <rPh sb="6" eb="8">
      <t>バンゴウ</t>
    </rPh>
    <phoneticPr fontId="1"/>
  </si>
  <si>
    <t>　※技術的資料等は有料オプションサービスとなりますのでご注意ください。</t>
    <phoneticPr fontId="1"/>
  </si>
  <si>
    <t>・試験結果はお預かりした分析試料の範囲に限定させていただきます。分析試料が製品の場合等、全体（ロット）の含有有無を保証するものではございません。</t>
    <rPh sb="1" eb="3">
      <t>シケン</t>
    </rPh>
    <rPh sb="3" eb="5">
      <t>ケッカ</t>
    </rPh>
    <rPh sb="7" eb="8">
      <t>アズ</t>
    </rPh>
    <rPh sb="12" eb="14">
      <t>ブンセキ</t>
    </rPh>
    <rPh sb="14" eb="16">
      <t>シリョウ</t>
    </rPh>
    <rPh sb="17" eb="19">
      <t>ハンイ</t>
    </rPh>
    <rPh sb="20" eb="22">
      <t>ゲンテイ</t>
    </rPh>
    <rPh sb="32" eb="34">
      <t>ブンセキ</t>
    </rPh>
    <rPh sb="34" eb="36">
      <t>シリョウ</t>
    </rPh>
    <rPh sb="37" eb="39">
      <t>セイヒン</t>
    </rPh>
    <rPh sb="40" eb="42">
      <t>バアイ</t>
    </rPh>
    <rPh sb="42" eb="43">
      <t>トウ</t>
    </rPh>
    <rPh sb="44" eb="46">
      <t>ゼンタイ</t>
    </rPh>
    <rPh sb="52" eb="54">
      <t>ガンユウ</t>
    </rPh>
    <rPh sb="54" eb="56">
      <t>ウム</t>
    </rPh>
    <rPh sb="57" eb="59">
      <t>ホショウ</t>
    </rPh>
    <phoneticPr fontId="11"/>
  </si>
  <si>
    <t>（含有となった場合でも、アスベストの使用又は混入状況について当社では把握いたしかねる為。）</t>
    <phoneticPr fontId="1"/>
  </si>
  <si>
    <t>・速報納期はご依頼のサービスプランにより、注文確定の翌日より起算して4～16営業日以内に報告となります。</t>
    <rPh sb="1" eb="3">
      <t>ソクホウ</t>
    </rPh>
    <rPh sb="3" eb="5">
      <t>ノウキ</t>
    </rPh>
    <rPh sb="21" eb="25">
      <t>チュウモンカクテイ</t>
    </rPh>
    <rPh sb="26" eb="28">
      <t>ヨクジツ</t>
    </rPh>
    <rPh sb="30" eb="32">
      <t>キサン</t>
    </rPh>
    <rPh sb="38" eb="41">
      <t>エイギョウビ</t>
    </rPh>
    <rPh sb="41" eb="43">
      <t>イナイ</t>
    </rPh>
    <rPh sb="44" eb="46">
      <t>ホウコク</t>
    </rPh>
    <rPh sb="45" eb="46">
      <t>ソクホウ</t>
    </rPh>
    <phoneticPr fontId="11"/>
  </si>
  <si>
    <t>土・日・祝を除く
4営業日</t>
    <phoneticPr fontId="1"/>
  </si>
  <si>
    <t>土・日・祝を除く
9営業日</t>
    <phoneticPr fontId="1"/>
  </si>
  <si>
    <t>土・日・祝を除く
14営業日</t>
    <phoneticPr fontId="1"/>
  </si>
  <si>
    <r>
      <rPr>
        <b/>
        <u/>
        <sz val="16"/>
        <color rgb="FFFF0000"/>
        <rFont val="ＭＳ Ｐゴシック"/>
        <family val="3"/>
        <charset val="128"/>
      </rPr>
      <t>13,200円(税込)</t>
    </r>
    <r>
      <rPr>
        <b/>
        <sz val="16"/>
        <color rgb="FFFF0000"/>
        <rFont val="ＭＳ Ｐゴシック"/>
        <family val="3"/>
        <charset val="128"/>
      </rPr>
      <t>/</t>
    </r>
    <r>
      <rPr>
        <b/>
        <sz val="14"/>
        <color rgb="FFFF0000"/>
        <rFont val="ＭＳ Ｐゴシック"/>
        <family val="3"/>
        <charset val="128"/>
      </rPr>
      <t>1検体(試料）</t>
    </r>
    <r>
      <rPr>
        <b/>
        <sz val="16"/>
        <color rgb="FFFF0000"/>
        <rFont val="ＭＳ Ｐゴシック"/>
        <family val="3"/>
        <charset val="128"/>
      </rPr>
      <t xml:space="preserve">
</t>
    </r>
    <r>
      <rPr>
        <b/>
        <sz val="12"/>
        <color rgb="FFFF0000"/>
        <rFont val="ＭＳ Ｐゴシック"/>
        <family val="3"/>
        <charset val="128"/>
      </rPr>
      <t>12,000円(税抜)</t>
    </r>
    <rPh sb="8" eb="10">
      <t>ゼイコミ</t>
    </rPh>
    <rPh sb="13" eb="15">
      <t>ケンタイ</t>
    </rPh>
    <rPh sb="16" eb="18">
      <t>シリョウ</t>
    </rPh>
    <rPh sb="26" eb="27">
      <t>エン</t>
    </rPh>
    <rPh sb="28" eb="30">
      <t>ゼイヌ</t>
    </rPh>
    <phoneticPr fontId="1"/>
  </si>
  <si>
    <t>※上記の価格には前処理費、報告書（1部）作成費などの諸経費を全て含んでいます。報告書は、2部目から1部につき550円(税込)の追加料金がかかります。</t>
    <rPh sb="50" eb="51">
      <t>ブ</t>
    </rPh>
    <phoneticPr fontId="1"/>
  </si>
  <si>
    <t>JIS A1481-3
若しくは
JIS A1481-5</t>
    <phoneticPr fontId="1"/>
  </si>
  <si>
    <r>
      <rPr>
        <b/>
        <sz val="16"/>
        <color rgb="FF00B050"/>
        <rFont val="ＭＳ Ｐゴシック"/>
        <family val="3"/>
        <charset val="128"/>
      </rPr>
      <t>層別分析</t>
    </r>
    <r>
      <rPr>
        <b/>
        <sz val="16"/>
        <color rgb="FF333333"/>
        <rFont val="ＭＳ Ｐゴシック"/>
        <family val="3"/>
        <charset val="128"/>
      </rPr>
      <t>　はこちら</t>
    </r>
    <phoneticPr fontId="1"/>
  </si>
  <si>
    <r>
      <t>Eメール</t>
    </r>
    <r>
      <rPr>
        <b/>
        <sz val="18"/>
        <color rgb="FF00B050"/>
        <rFont val="ＭＳ Ｐゴシック"/>
        <family val="3"/>
        <charset val="128"/>
      </rPr>
      <t>（必須）※</t>
    </r>
    <rPh sb="5" eb="7">
      <t>ヒッス</t>
    </rPh>
    <phoneticPr fontId="1"/>
  </si>
  <si>
    <r>
      <t>　　　・</t>
    </r>
    <r>
      <rPr>
        <b/>
        <sz val="20"/>
        <rFont val="ＭＳ Ｐゴシック"/>
        <family val="3"/>
        <charset val="128"/>
      </rPr>
      <t>外壁、仕上塗材</t>
    </r>
    <r>
      <rPr>
        <sz val="20"/>
        <color theme="1"/>
        <rFont val="ＭＳ Ｐゴシック"/>
        <family val="3"/>
        <charset val="128"/>
      </rPr>
      <t>　： ゴルフボール 1 個分程度　（10g以上を目安）　・</t>
    </r>
    <r>
      <rPr>
        <b/>
        <sz val="20"/>
        <rFont val="ＭＳ Ｐゴシック"/>
        <family val="3"/>
        <charset val="128"/>
      </rPr>
      <t>吹付材、保温材</t>
    </r>
    <r>
      <rPr>
        <sz val="20"/>
        <color theme="1"/>
        <rFont val="ＭＳ Ｐゴシック"/>
        <family val="3"/>
        <charset val="128"/>
      </rPr>
      <t>　： ゴルフボール 2 個分程度　　・</t>
    </r>
    <r>
      <rPr>
        <b/>
        <sz val="20"/>
        <color theme="1"/>
        <rFont val="ＭＳ Ｐゴシック"/>
        <family val="3"/>
        <charset val="128"/>
      </rPr>
      <t>成形板</t>
    </r>
    <r>
      <rPr>
        <sz val="20"/>
        <color theme="1"/>
        <rFont val="ＭＳ Ｐゴシック"/>
        <family val="3"/>
        <charset val="128"/>
      </rPr>
      <t>　： 5cm 角程度　1個程度　(厚みが0.5cm以下の場合は２倍）</t>
    </r>
    <rPh sb="4" eb="6">
      <t>ガイヘキ</t>
    </rPh>
    <rPh sb="7" eb="9">
      <t>シアゲ</t>
    </rPh>
    <rPh sb="9" eb="11">
      <t>トザイ</t>
    </rPh>
    <phoneticPr fontId="12"/>
  </si>
  <si>
    <t>4営業日(\19,800税込/1検体)</t>
  </si>
  <si>
    <t>4営業日(\19,800税込/1検体)</t>
    <rPh sb="1" eb="4">
      <t>エイギョウビ</t>
    </rPh>
    <rPh sb="12" eb="14">
      <t>ゼイコミ</t>
    </rPh>
    <rPh sb="16" eb="18">
      <t>ケンタイ</t>
    </rPh>
    <phoneticPr fontId="1"/>
  </si>
  <si>
    <t>9営業日(\17,600税込/1検体)</t>
    <rPh sb="1" eb="4">
      <t>エイギョウビ</t>
    </rPh>
    <rPh sb="12" eb="14">
      <t>ゼイコミ</t>
    </rPh>
    <rPh sb="16" eb="18">
      <t>ケンタイ</t>
    </rPh>
    <phoneticPr fontId="1"/>
  </si>
  <si>
    <t>14営業日(\13,200税込/1検体)</t>
    <rPh sb="2" eb="5">
      <t>エイギョウビ</t>
    </rPh>
    <rPh sb="13" eb="15">
      <t>ゼイコミ</t>
    </rPh>
    <rPh sb="17" eb="19">
      <t>ケンタイ</t>
    </rPh>
    <phoneticPr fontId="1"/>
  </si>
  <si>
    <t>お 客 様 情 報(報告書・請求書送り先)</t>
    <rPh sb="2" eb="3">
      <t>キャク</t>
    </rPh>
    <rPh sb="4" eb="5">
      <t>サマ</t>
    </rPh>
    <phoneticPr fontId="1"/>
  </si>
  <si>
    <r>
      <rPr>
        <b/>
        <sz val="14"/>
        <color rgb="FFFF0000"/>
        <rFont val="ＭＳ Ｐゴシック"/>
        <family val="3"/>
        <charset val="128"/>
      </rPr>
      <t>選択</t>
    </r>
    <r>
      <rPr>
        <sz val="12"/>
        <rFont val="ＭＳ Ｐゴシック"/>
        <family val="3"/>
        <charset val="128"/>
      </rPr>
      <t xml:space="preserve">
採取部位</t>
    </r>
    <r>
      <rPr>
        <b/>
        <sz val="16"/>
        <color rgb="FF00B050"/>
        <rFont val="ＭＳ Ｐゴシック"/>
        <family val="3"/>
        <charset val="128"/>
      </rPr>
      <t>(必須)※　　　　　</t>
    </r>
    <r>
      <rPr>
        <b/>
        <sz val="14"/>
        <color rgb="FFFF0000"/>
        <rFont val="ＭＳ Ｐゴシック"/>
        <family val="3"/>
        <charset val="128"/>
      </rPr>
      <t>または</t>
    </r>
    <r>
      <rPr>
        <b/>
        <sz val="16"/>
        <color rgb="FF00B050"/>
        <rFont val="ＭＳ Ｐゴシック"/>
        <family val="3"/>
        <charset val="128"/>
      </rPr>
      <t xml:space="preserve">
</t>
    </r>
    <r>
      <rPr>
        <b/>
        <sz val="14"/>
        <color rgb="FFFF0000"/>
        <rFont val="ＭＳ Ｐゴシック"/>
        <family val="3"/>
        <charset val="128"/>
      </rPr>
      <t>記入</t>
    </r>
    <rPh sb="0" eb="2">
      <t>センタク</t>
    </rPh>
    <rPh sb="3" eb="5">
      <t>サイシュ</t>
    </rPh>
    <rPh sb="5" eb="7">
      <t>ブイ</t>
    </rPh>
    <rPh sb="21" eb="23">
      <t>キニュウ</t>
    </rPh>
    <phoneticPr fontId="1"/>
  </si>
  <si>
    <r>
      <t>・ご注文の確定は、当社に「当社指定のアスベスト分析依頼書」</t>
    </r>
    <r>
      <rPr>
        <b/>
        <u/>
        <sz val="16"/>
        <color rgb="FFFF0000"/>
        <rFont val="ＭＳ Ｐゴシック"/>
        <family val="3"/>
        <charset val="128"/>
      </rPr>
      <t>(Excelデータ)</t>
    </r>
    <r>
      <rPr>
        <u/>
        <sz val="16"/>
        <color theme="1"/>
        <rFont val="ＭＳ Ｐゴシック"/>
        <family val="3"/>
        <charset val="128"/>
      </rPr>
      <t>および「分析試料」が到着し、ご依頼内容と試料確認を行い、分析開始可能と判断された時点となります(分析試料の受付)。</t>
    </r>
    <rPh sb="2" eb="4">
      <t>チュウモン</t>
    </rPh>
    <rPh sb="5" eb="7">
      <t>カクテイ</t>
    </rPh>
    <rPh sb="9" eb="11">
      <t>トウシャ</t>
    </rPh>
    <rPh sb="23" eb="28">
      <t>ブンセキイライショ</t>
    </rPh>
    <rPh sb="43" eb="45">
      <t>ブンセキ</t>
    </rPh>
    <rPh sb="45" eb="47">
      <t>シリョウ</t>
    </rPh>
    <rPh sb="49" eb="51">
      <t>トウチャク</t>
    </rPh>
    <rPh sb="54" eb="58">
      <t>イライナイヨウ</t>
    </rPh>
    <rPh sb="59" eb="61">
      <t>シリョウ</t>
    </rPh>
    <rPh sb="61" eb="63">
      <t>カクニン</t>
    </rPh>
    <rPh sb="64" eb="65">
      <t>オコナ</t>
    </rPh>
    <rPh sb="67" eb="69">
      <t>ブンセキ</t>
    </rPh>
    <rPh sb="69" eb="71">
      <t>カイシ</t>
    </rPh>
    <rPh sb="71" eb="73">
      <t>カノウ</t>
    </rPh>
    <rPh sb="74" eb="76">
      <t>ハンダン</t>
    </rPh>
    <rPh sb="79" eb="81">
      <t>ジテン</t>
    </rPh>
    <rPh sb="87" eb="89">
      <t>ブンセキ</t>
    </rPh>
    <rPh sb="89" eb="91">
      <t>シリョウ</t>
    </rPh>
    <rPh sb="92" eb="94">
      <t>ウケツケ</t>
    </rPh>
    <phoneticPr fontId="11"/>
  </si>
  <si>
    <t>30.05.25.12.00</t>
    <phoneticPr fontId="1"/>
  </si>
  <si>
    <r>
      <rPr>
        <b/>
        <sz val="12"/>
        <color rgb="FFFF0000"/>
        <rFont val="ＭＳ Ｐゴシック"/>
        <family val="3"/>
        <charset val="128"/>
      </rPr>
      <t>選択</t>
    </r>
    <r>
      <rPr>
        <sz val="12"/>
        <rFont val="ＭＳ Ｐゴシック"/>
        <family val="3"/>
        <charset val="128"/>
      </rPr>
      <t xml:space="preserve">
建物用途　　　　　　　　　</t>
    </r>
    <r>
      <rPr>
        <b/>
        <sz val="12"/>
        <color rgb="FFFF0000"/>
        <rFont val="ＭＳ Ｐゴシック"/>
        <family val="3"/>
        <charset val="128"/>
      </rPr>
      <t>または</t>
    </r>
    <r>
      <rPr>
        <sz val="12"/>
        <rFont val="ＭＳ Ｐゴシック"/>
        <family val="3"/>
        <charset val="128"/>
      </rPr>
      <t xml:space="preserve">
</t>
    </r>
    <r>
      <rPr>
        <b/>
        <sz val="12"/>
        <color rgb="FFFF0000"/>
        <rFont val="ＭＳ Ｐゴシック"/>
        <family val="3"/>
        <charset val="128"/>
      </rPr>
      <t>記入</t>
    </r>
    <rPh sb="0" eb="2">
      <t>センタク</t>
    </rPh>
    <rPh sb="3" eb="5">
      <t>タテモノ</t>
    </rPh>
    <rPh sb="5" eb="7">
      <t>ヨウト</t>
    </rPh>
    <rPh sb="20" eb="22">
      <t>キニュウ</t>
    </rPh>
    <phoneticPr fontId="1"/>
  </si>
  <si>
    <r>
      <t>連絡先電話番号　：　</t>
    </r>
    <r>
      <rPr>
        <b/>
        <sz val="20"/>
        <color theme="0"/>
        <rFont val="ＭＳ Ｐゴシック"/>
        <family val="3"/>
        <charset val="128"/>
      </rPr>
      <t>076-256-3918</t>
    </r>
    <rPh sb="0" eb="3">
      <t>レンラクサキ</t>
    </rPh>
    <rPh sb="3" eb="5">
      <t>デンワ</t>
    </rPh>
    <rPh sb="5" eb="7">
      <t>バンゴウ</t>
    </rPh>
    <phoneticPr fontId="1"/>
  </si>
  <si>
    <r>
      <rPr>
        <sz val="18"/>
        <color theme="0"/>
        <rFont val="ＭＳ Ｐゴシック"/>
        <family val="3"/>
        <charset val="128"/>
      </rPr>
      <t>〒939-0351</t>
    </r>
    <r>
      <rPr>
        <sz val="16"/>
        <color theme="0"/>
        <rFont val="ＭＳ Ｐゴシック"/>
        <family val="3"/>
        <charset val="128"/>
      </rPr>
      <t>　</t>
    </r>
    <r>
      <rPr>
        <sz val="18"/>
        <color theme="0"/>
        <rFont val="ＭＳ Ｐゴシック"/>
        <family val="3"/>
        <charset val="128"/>
      </rPr>
      <t>富山県射水市戸破8-31</t>
    </r>
    <phoneticPr fontId="1"/>
  </si>
  <si>
    <r>
      <t>採取年月日</t>
    </r>
    <r>
      <rPr>
        <b/>
        <sz val="16"/>
        <color rgb="FF00B050"/>
        <rFont val="ＭＳ Ｐゴシック"/>
        <family val="3"/>
        <charset val="128"/>
      </rPr>
      <t xml:space="preserve">(必須)※
</t>
    </r>
    <r>
      <rPr>
        <sz val="12"/>
        <color rgb="FFFF0000"/>
        <rFont val="ＭＳ Ｐゴシック"/>
        <family val="3"/>
        <charset val="128"/>
      </rPr>
      <t>西暦で記載してください。</t>
    </r>
    <rPh sb="0" eb="2">
      <t>サイシュ</t>
    </rPh>
    <rPh sb="2" eb="5">
      <t>ネンガッピ</t>
    </rPh>
    <rPh sb="11" eb="13">
      <t>セイレキ</t>
    </rPh>
    <rPh sb="14" eb="16">
      <t>キサイ</t>
    </rPh>
    <phoneticPr fontId="1"/>
  </si>
  <si>
    <r>
      <t>施工年</t>
    </r>
    <r>
      <rPr>
        <sz val="12"/>
        <color rgb="FFFF0000"/>
        <rFont val="ＭＳ Ｐゴシック"/>
        <family val="3"/>
        <charset val="128"/>
      </rPr>
      <t>（西暦）</t>
    </r>
    <r>
      <rPr>
        <sz val="12"/>
        <rFont val="ＭＳ Ｐゴシック"/>
        <family val="3"/>
        <charset val="128"/>
      </rPr>
      <t xml:space="preserve">
</t>
    </r>
    <r>
      <rPr>
        <b/>
        <sz val="11"/>
        <color rgb="FFFF0000"/>
        <rFont val="ＭＳ Ｐゴシック"/>
        <family val="3"/>
        <charset val="128"/>
      </rPr>
      <t>(空欄の場合は、 -と
させていただきます。)</t>
    </r>
    <rPh sb="0" eb="2">
      <t>セコウ</t>
    </rPh>
    <rPh sb="4" eb="6">
      <t>セイレキ</t>
    </rPh>
    <rPh sb="9" eb="11">
      <t>クウラン</t>
    </rPh>
    <rPh sb="12" eb="14">
      <t>バアイ</t>
    </rPh>
    <phoneticPr fontId="1"/>
  </si>
  <si>
    <r>
      <t>　　　　　　　※チェックボックスにチェックが無い場合でも、</t>
    </r>
    <r>
      <rPr>
        <b/>
        <u/>
        <sz val="16"/>
        <color rgb="FFFF0000"/>
        <rFont val="ＭＳ Ｐゴシック"/>
        <family val="3"/>
        <charset val="128"/>
      </rPr>
      <t>弊社に依頼書と試料が到着した段階で同意をいただけたものといたします。</t>
    </r>
    <rPh sb="22" eb="23">
      <t>ナ</t>
    </rPh>
    <rPh sb="24" eb="26">
      <t>バアイ</t>
    </rPh>
    <rPh sb="29" eb="31">
      <t>ヘイシャ</t>
    </rPh>
    <rPh sb="32" eb="35">
      <t>イライショ</t>
    </rPh>
    <rPh sb="36" eb="38">
      <t>シリョウ</t>
    </rPh>
    <rPh sb="39" eb="41">
      <t>トウチャク</t>
    </rPh>
    <rPh sb="43" eb="45">
      <t>ダンカイ</t>
    </rPh>
    <rPh sb="46" eb="48">
      <t>ドウイ</t>
    </rPh>
    <phoneticPr fontId="1"/>
  </si>
  <si>
    <t>更新日：2025/6/4</t>
    <rPh sb="0" eb="3">
      <t>コウシンビ</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</si>
</sst>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F800]dddd\,\ mmmm\ dd\,\ yyyy"/>
  </numFmts>
  <fonts count="90" x14ac:knownFonts="1">
    <font>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
      <sz val="12"/>
      <color rgb="FFFF0000"/>
      <name val="ＭＳ Ｐゴシック"/>
      <family val="3"/>
      <charset val="128"/>
    </font>
    <font>
      <sz val="14"/>
      <color rgb="FFFF0000"/>
      <name val="ＭＳ Ｐゴシック"/>
      <family val="3"/>
      <charset val="128"/>
    </font>
    <font>
      <u/>
      <sz val="11"/>
      <color theme="10"/>
      <name val="ＭＳ Ｐゴシック"/>
      <family val="3"/>
      <charset val="128"/>
    </font>
    <font>
      <sz val="11"/>
      <color theme="0"/>
      <name val="ＭＳ Ｐゴシック"/>
      <family val="3"/>
      <charset val="128"/>
    </font>
    <font>
      <b/>
      <sz val="26"/>
      <name val="ＭＳ Ｐゴシック"/>
      <family val="3"/>
      <charset val="128"/>
    </font>
    <font>
      <sz val="14"/>
      <color theme="1"/>
      <name val="ＭＳ Ｐゴシック"/>
      <family val="3"/>
      <charset val="128"/>
    </font>
    <font>
      <sz val="16"/>
      <color rgb="FFFF0000"/>
      <name val="ＭＳ Ｐゴシック"/>
      <family val="3"/>
      <charset val="128"/>
    </font>
    <font>
      <sz val="18"/>
      <color theme="3"/>
      <name val="游ゴシック Light"/>
      <family val="2"/>
      <charset val="128"/>
      <scheme val="major"/>
    </font>
    <font>
      <sz val="6"/>
      <name val="游ゴシック"/>
      <family val="3"/>
      <charset val="128"/>
      <scheme val="minor"/>
    </font>
    <font>
      <b/>
      <u/>
      <sz val="18"/>
      <name val="ＭＳ Ｐゴシック"/>
      <family val="3"/>
      <charset val="128"/>
    </font>
    <font>
      <sz val="11"/>
      <color theme="1"/>
      <name val="游ゴシック"/>
      <family val="2"/>
      <scheme val="minor"/>
    </font>
    <font>
      <u/>
      <sz val="14"/>
      <color theme="10"/>
      <name val="ＭＳ Ｐゴシック"/>
      <family val="3"/>
      <charset val="128"/>
    </font>
    <font>
      <sz val="16"/>
      <name val="ＭＳ Ｐゴシック"/>
      <family val="3"/>
      <charset val="128"/>
    </font>
    <font>
      <u/>
      <sz val="16"/>
      <color theme="10"/>
      <name val="ＭＳ Ｐゴシック"/>
      <family val="3"/>
      <charset val="128"/>
    </font>
    <font>
      <sz val="18"/>
      <name val="ＭＳ Ｐゴシック"/>
      <family val="3"/>
      <charset val="128"/>
    </font>
    <font>
      <b/>
      <sz val="20"/>
      <name val="ＭＳ Ｐゴシック"/>
      <family val="3"/>
      <charset val="128"/>
    </font>
    <font>
      <b/>
      <sz val="16"/>
      <name val="ＭＳ Ｐゴシック"/>
      <family val="3"/>
      <charset val="128"/>
    </font>
    <font>
      <sz val="10"/>
      <name val="ＭＳ Ｐゴシック"/>
      <family val="3"/>
      <charset val="128"/>
    </font>
    <font>
      <b/>
      <sz val="11"/>
      <color rgb="FFFF0000"/>
      <name val="ＭＳ Ｐゴシック"/>
      <family val="3"/>
      <charset val="128"/>
    </font>
    <font>
      <b/>
      <sz val="16"/>
      <color theme="1"/>
      <name val="ＭＳ Ｐゴシック"/>
      <family val="3"/>
      <charset val="128"/>
    </font>
    <font>
      <sz val="16"/>
      <color theme="1"/>
      <name val="ＭＳ Ｐゴシック"/>
      <family val="3"/>
      <charset val="128"/>
    </font>
    <font>
      <sz val="24"/>
      <color rgb="FFFF0000"/>
      <name val="ＭＳ Ｐゴシック"/>
      <family val="3"/>
      <charset val="128"/>
    </font>
    <font>
      <b/>
      <sz val="24"/>
      <color rgb="FFFF0000"/>
      <name val="ＭＳ Ｐゴシック"/>
      <family val="3"/>
      <charset val="128"/>
    </font>
    <font>
      <u/>
      <sz val="16"/>
      <color theme="1"/>
      <name val="ＭＳ Ｐゴシック"/>
      <family val="3"/>
      <charset val="128"/>
    </font>
    <font>
      <u/>
      <sz val="16"/>
      <name val="ＭＳ Ｐゴシック"/>
      <family val="3"/>
      <charset val="128"/>
    </font>
    <font>
      <b/>
      <sz val="18"/>
      <name val="ＭＳ Ｐゴシック"/>
      <family val="3"/>
      <charset val="128"/>
    </font>
    <font>
      <b/>
      <sz val="18"/>
      <color theme="1"/>
      <name val="ＭＳ Ｐゴシック"/>
      <family val="3"/>
      <charset val="128"/>
    </font>
    <font>
      <b/>
      <sz val="16"/>
      <color rgb="FF333333"/>
      <name val="ＭＳ Ｐゴシック"/>
      <family val="3"/>
      <charset val="128"/>
    </font>
    <font>
      <sz val="16"/>
      <color rgb="FF333333"/>
      <name val="ＭＳ Ｐゴシック"/>
      <family val="3"/>
      <charset val="128"/>
    </font>
    <font>
      <b/>
      <sz val="16"/>
      <color rgb="FFFF0000"/>
      <name val="ＭＳ Ｐゴシック"/>
      <family val="3"/>
      <charset val="128"/>
    </font>
    <font>
      <b/>
      <u/>
      <sz val="16"/>
      <color rgb="FFFF0000"/>
      <name val="ＭＳ Ｐゴシック"/>
      <family val="3"/>
      <charset val="128"/>
    </font>
    <font>
      <b/>
      <sz val="14"/>
      <color rgb="FFFF0000"/>
      <name val="ＭＳ Ｐゴシック"/>
      <family val="3"/>
      <charset val="128"/>
    </font>
    <font>
      <b/>
      <sz val="12"/>
      <color rgb="FFFF0000"/>
      <name val="ＭＳ Ｐゴシック"/>
      <family val="3"/>
      <charset val="128"/>
    </font>
    <font>
      <b/>
      <sz val="14"/>
      <color rgb="FF333333"/>
      <name val="ＭＳ Ｐゴシック"/>
      <family val="3"/>
      <charset val="128"/>
    </font>
    <font>
      <b/>
      <u/>
      <sz val="16"/>
      <color rgb="FF333333"/>
      <name val="ＭＳ Ｐゴシック"/>
      <family val="3"/>
      <charset val="128"/>
    </font>
    <font>
      <b/>
      <sz val="12"/>
      <color rgb="FF333333"/>
      <name val="ＭＳ Ｐゴシック"/>
      <family val="3"/>
      <charset val="128"/>
    </font>
    <font>
      <sz val="14"/>
      <color rgb="FF333333"/>
      <name val="ＭＳ Ｐゴシック"/>
      <family val="3"/>
      <charset val="128"/>
    </font>
    <font>
      <b/>
      <sz val="18"/>
      <color rgb="FFFF0000"/>
      <name val="ＭＳ Ｐゴシック"/>
      <family val="3"/>
      <charset val="128"/>
    </font>
    <font>
      <sz val="11"/>
      <color rgb="FFFF0000"/>
      <name val="ＭＳ Ｐゴシック"/>
      <family val="3"/>
      <charset val="128"/>
    </font>
    <font>
      <b/>
      <sz val="16"/>
      <color rgb="FF00B050"/>
      <name val="ＭＳ Ｐゴシック"/>
      <family val="3"/>
      <charset val="128"/>
    </font>
    <font>
      <sz val="12"/>
      <color rgb="FF00B050"/>
      <name val="ＭＳ Ｐゴシック"/>
      <family val="3"/>
      <charset val="128"/>
    </font>
    <font>
      <sz val="10"/>
      <color rgb="FFFF0000"/>
      <name val="ＭＳ Ｐゴシック"/>
      <family val="3"/>
      <charset val="128"/>
    </font>
    <font>
      <b/>
      <sz val="20"/>
      <color rgb="FFFFC000"/>
      <name val="ＭＳ Ｐゴシック"/>
      <family val="3"/>
      <charset val="128"/>
    </font>
    <font>
      <b/>
      <sz val="12"/>
      <name val="ＭＳ Ｐゴシック"/>
      <family val="3"/>
      <charset val="128"/>
    </font>
    <font>
      <b/>
      <sz val="18"/>
      <color rgb="FF00B050"/>
      <name val="ＭＳ Ｐゴシック"/>
      <family val="3"/>
      <charset val="128"/>
    </font>
    <font>
      <b/>
      <sz val="24"/>
      <color rgb="FF00B050"/>
      <name val="ＭＳ Ｐゴシック"/>
      <family val="3"/>
      <charset val="128"/>
    </font>
    <font>
      <sz val="11"/>
      <color rgb="FF0070C0"/>
      <name val="ＭＳ Ｐゴシック"/>
      <family val="3"/>
      <charset val="128"/>
    </font>
    <font>
      <b/>
      <sz val="11"/>
      <color rgb="FF0070C0"/>
      <name val="ＭＳ Ｐゴシック"/>
      <family val="3"/>
      <charset val="128"/>
    </font>
    <font>
      <sz val="6"/>
      <name val="游ゴシック"/>
      <family val="2"/>
      <charset val="128"/>
      <scheme val="minor"/>
    </font>
    <font>
      <b/>
      <u/>
      <sz val="26"/>
      <color rgb="FFFF0000"/>
      <name val="ＭＳ Ｐゴシック"/>
      <family val="3"/>
      <charset val="128"/>
    </font>
    <font>
      <sz val="9"/>
      <name val="ＭＳ Ｐゴシック"/>
      <family val="3"/>
      <charset val="128"/>
    </font>
    <font>
      <b/>
      <u/>
      <sz val="18"/>
      <color rgb="FFFF0000"/>
      <name val="ＭＳ Ｐゴシック"/>
      <family val="3"/>
      <charset val="128"/>
    </font>
    <font>
      <u/>
      <sz val="11"/>
      <color theme="11"/>
      <name val="ＭＳ Ｐゴシック"/>
      <family val="3"/>
      <charset val="128"/>
    </font>
    <font>
      <sz val="11"/>
      <color rgb="FFFA7D00"/>
      <name val="游ゴシック"/>
      <family val="2"/>
      <charset val="128"/>
      <scheme val="minor"/>
    </font>
    <font>
      <b/>
      <u/>
      <sz val="18"/>
      <color theme="2" tint="-0.249977111117893"/>
      <name val="ＭＳ Ｐゴシック"/>
      <family val="3"/>
      <charset val="128"/>
    </font>
    <font>
      <b/>
      <sz val="18"/>
      <color theme="9" tint="0.39997558519241921"/>
      <name val="ＭＳ Ｐゴシック"/>
      <family val="3"/>
      <charset val="128"/>
    </font>
    <font>
      <b/>
      <sz val="24"/>
      <color theme="9" tint="0.39997558519241921"/>
      <name val="ＭＳ Ｐゴシック"/>
      <family val="3"/>
      <charset val="128"/>
    </font>
    <font>
      <b/>
      <sz val="26"/>
      <color theme="2" tint="-0.249977111117893"/>
      <name val="ＭＳ Ｐゴシック"/>
      <family val="3"/>
      <charset val="128"/>
    </font>
    <font>
      <sz val="12"/>
      <color theme="2" tint="-0.249977111117893"/>
      <name val="ＭＳ Ｐゴシック"/>
      <family val="3"/>
      <charset val="128"/>
    </font>
    <font>
      <b/>
      <sz val="16"/>
      <color theme="2" tint="-0.249977111117893"/>
      <name val="ＭＳ Ｐゴシック"/>
      <family val="3"/>
      <charset val="128"/>
    </font>
    <font>
      <b/>
      <sz val="16"/>
      <color theme="9" tint="0.39997558519241921"/>
      <name val="ＭＳ Ｐゴシック"/>
      <family val="3"/>
      <charset val="128"/>
    </font>
    <font>
      <sz val="12"/>
      <color theme="9" tint="0.39997558519241921"/>
      <name val="ＭＳ Ｐゴシック"/>
      <family val="3"/>
      <charset val="128"/>
    </font>
    <font>
      <sz val="11"/>
      <color theme="2" tint="-0.249977111117893"/>
      <name val="ＭＳ Ｐゴシック"/>
      <family val="3"/>
      <charset val="128"/>
    </font>
    <font>
      <sz val="10"/>
      <color rgb="FFFFCCCC"/>
      <name val="ＭＳ Ｐゴシック"/>
      <family val="3"/>
      <charset val="128"/>
    </font>
    <font>
      <sz val="9"/>
      <color theme="2" tint="-0.249977111117893"/>
      <name val="ＭＳ Ｐゴシック"/>
      <family val="3"/>
      <charset val="128"/>
    </font>
    <font>
      <sz val="12"/>
      <color rgb="FFFFCCCC"/>
      <name val="ＭＳ Ｐゴシック"/>
      <family val="3"/>
      <charset val="128"/>
    </font>
    <font>
      <b/>
      <u/>
      <sz val="26"/>
      <color rgb="FFFFCCCC"/>
      <name val="ＭＳ Ｐゴシック"/>
      <family val="3"/>
      <charset val="128"/>
    </font>
    <font>
      <b/>
      <u/>
      <sz val="18"/>
      <color rgb="FFFFCCCC"/>
      <name val="ＭＳ Ｐゴシック"/>
      <family val="3"/>
      <charset val="128"/>
    </font>
    <font>
      <b/>
      <sz val="11"/>
      <color theme="2" tint="-0.249977111117893"/>
      <name val="ＭＳ Ｐゴシック"/>
      <family val="3"/>
      <charset val="128"/>
    </font>
    <font>
      <sz val="10"/>
      <color theme="2" tint="-0.249977111117893"/>
      <name val="ＭＳ Ｐゴシック"/>
      <family val="3"/>
      <charset val="128"/>
    </font>
    <font>
      <sz val="10"/>
      <color theme="9" tint="0.39997558519241921"/>
      <name val="ＭＳ Ｐゴシック"/>
      <family val="3"/>
      <charset val="128"/>
    </font>
    <font>
      <sz val="14"/>
      <color theme="2" tint="-0.249977111117893"/>
      <name val="ＭＳ Ｐゴシック"/>
      <family val="3"/>
      <charset val="128"/>
    </font>
    <font>
      <sz val="14"/>
      <color theme="8" tint="-0.499984740745262"/>
      <name val="ＭＳ Ｐゴシック"/>
      <family val="3"/>
      <charset val="128"/>
    </font>
    <font>
      <b/>
      <sz val="20"/>
      <color theme="0"/>
      <name val="ＭＳ Ｐゴシック"/>
      <family val="3"/>
      <charset val="128"/>
    </font>
    <font>
      <b/>
      <sz val="18"/>
      <color theme="0"/>
      <name val="ＭＳ Ｐゴシック"/>
      <family val="3"/>
      <charset val="128"/>
    </font>
    <font>
      <sz val="16"/>
      <color theme="0"/>
      <name val="ＭＳ Ｐゴシック"/>
      <family val="3"/>
      <charset val="128"/>
    </font>
    <font>
      <b/>
      <sz val="16"/>
      <color theme="0"/>
      <name val="ＭＳ Ｐゴシック"/>
      <family val="3"/>
      <charset val="128"/>
    </font>
    <font>
      <b/>
      <sz val="22"/>
      <color theme="0"/>
      <name val="ＭＳ Ｐゴシック"/>
      <family val="3"/>
      <charset val="128"/>
    </font>
    <font>
      <sz val="18"/>
      <color theme="0"/>
      <name val="ＭＳ Ｐゴシック"/>
      <family val="3"/>
      <charset val="128"/>
    </font>
    <font>
      <b/>
      <sz val="14"/>
      <color theme="0"/>
      <name val="ＭＳ Ｐゴシック"/>
      <family val="3"/>
      <charset val="128"/>
    </font>
    <font>
      <sz val="18"/>
      <color theme="1"/>
      <name val="ＭＳ Ｐゴシック"/>
      <family val="3"/>
      <charset val="128"/>
    </font>
    <font>
      <sz val="20"/>
      <color theme="1"/>
      <name val="ＭＳ Ｐゴシック"/>
      <family val="3"/>
      <charset val="128"/>
    </font>
    <font>
      <sz val="20"/>
      <name val="ＭＳ Ｐゴシック"/>
      <family val="3"/>
      <charset val="128"/>
    </font>
    <font>
      <b/>
      <sz val="20"/>
      <color theme="1"/>
      <name val="ＭＳ Ｐゴシック"/>
      <family val="3"/>
      <charset val="128"/>
    </font>
    <font>
      <b/>
      <u/>
      <sz val="14"/>
      <color rgb="FFFF0000"/>
      <name val="ＭＳ Ｐゴシック"/>
      <family val="3"/>
      <charset val="128"/>
    </font>
    <font>
      <b/>
      <sz val="36"/>
      <color theme="0"/>
      <name val="ＭＳ Ｐゴシック"/>
      <family val="3"/>
      <charset val="128"/>
    </font>
  </fonts>
  <fills count="10">
    <fill>
      <patternFill patternType="none"/>
    </fill>
    <fill>
      <patternFill patternType="gray125"/>
    </fill>
    <fill>
      <patternFill patternType="solid">
        <fgColor theme="7" tint="0.59999389629810485"/>
        <bgColor indexed="64"/>
      </patternFill>
    </fill>
    <fill>
      <patternFill patternType="solid">
        <fgColor theme="7" tint="0.59999389629810485"/>
        <bgColor rgb="FF000000"/>
      </patternFill>
    </fill>
    <fill>
      <patternFill patternType="solid">
        <fgColor theme="7" tint="0.59996337778862885"/>
        <bgColor indexed="64"/>
      </patternFill>
    </fill>
    <fill>
      <patternFill patternType="solid">
        <fgColor theme="2"/>
        <bgColor indexed="64"/>
      </patternFill>
    </fill>
    <fill>
      <patternFill patternType="solid">
        <fgColor theme="0" tint="-0.34998626667073579"/>
        <bgColor indexed="64"/>
      </patternFill>
    </fill>
    <fill>
      <patternFill patternType="solid">
        <fgColor rgb="FFFFFFFF"/>
        <bgColor indexed="64"/>
      </patternFill>
    </fill>
    <fill>
      <patternFill patternType="solid">
        <fgColor theme="0"/>
        <bgColor indexed="64"/>
      </patternFill>
    </fill>
    <fill>
      <patternFill patternType="solid">
        <fgColor rgb="FF0070C0"/>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style="thin">
        <color indexed="64"/>
      </top>
      <bottom style="medium">
        <color indexed="64"/>
      </bottom>
      <diagonal/>
    </border>
    <border>
      <left style="thin">
        <color auto="1"/>
      </left>
      <right style="thin">
        <color auto="1"/>
      </right>
      <top/>
      <bottom style="thin">
        <color auto="1"/>
      </bottom>
      <diagonal/>
    </border>
    <border>
      <left style="medium">
        <color auto="1"/>
      </left>
      <right style="medium">
        <color auto="1"/>
      </right>
      <top/>
      <bottom/>
      <diagonal/>
    </border>
    <border>
      <left style="medium">
        <color indexed="64"/>
      </left>
      <right style="medium">
        <color indexed="64"/>
      </right>
      <top/>
      <bottom style="medium">
        <color indexed="64"/>
      </bottom>
      <diagonal/>
    </border>
    <border>
      <left style="medium">
        <color auto="1"/>
      </left>
      <right/>
      <top style="thin">
        <color indexed="64"/>
      </top>
      <bottom/>
      <diagonal/>
    </border>
    <border>
      <left/>
      <right style="medium">
        <color auto="1"/>
      </right>
      <top style="thin">
        <color indexed="64"/>
      </top>
      <bottom/>
      <diagonal/>
    </border>
    <border>
      <left style="thin">
        <color indexed="64"/>
      </left>
      <right style="medium">
        <color indexed="64"/>
      </right>
      <top style="thin">
        <color indexed="64"/>
      </top>
      <bottom style="medium">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FF0000"/>
      </left>
      <right style="medium">
        <color rgb="FFFF0000"/>
      </right>
      <top style="medium">
        <color rgb="FFFF0000"/>
      </top>
      <bottom style="medium">
        <color rgb="FFFF0000"/>
      </bottom>
      <diagonal/>
    </border>
    <border>
      <left/>
      <right/>
      <top/>
      <bottom style="thick">
        <color rgb="FFFF0000"/>
      </bottom>
      <diagonal/>
    </border>
    <border>
      <left style="thick">
        <color rgb="FFFF0000"/>
      </left>
      <right style="medium">
        <color rgb="FFFF0000"/>
      </right>
      <top style="medium">
        <color rgb="FFFF0000"/>
      </top>
      <bottom style="medium">
        <color rgb="FFFF0000"/>
      </bottom>
      <diagonal/>
    </border>
    <border>
      <left style="medium">
        <color rgb="FFFF0000"/>
      </left>
      <right/>
      <top style="medium">
        <color rgb="FFFF0000"/>
      </top>
      <bottom/>
      <diagonal/>
    </border>
    <border>
      <left style="thick">
        <color rgb="FFFF0000"/>
      </left>
      <right/>
      <top style="thick">
        <color rgb="FFFF0000"/>
      </top>
      <bottom style="thick">
        <color rgb="FFFF0000"/>
      </bottom>
      <diagonal/>
    </border>
    <border>
      <left/>
      <right/>
      <top style="medium">
        <color rgb="FFFF0000"/>
      </top>
      <bottom style="medium">
        <color rgb="FFFF0000"/>
      </bottom>
      <diagonal/>
    </border>
    <border>
      <left style="medium">
        <color rgb="FFFF0000"/>
      </left>
      <right/>
      <top style="medium">
        <color rgb="FFFF0000"/>
      </top>
      <bottom style="medium">
        <color rgb="FFFF0000"/>
      </bottom>
      <diagonal/>
    </border>
    <border>
      <left style="medium">
        <color rgb="FFFF0000"/>
      </left>
      <right/>
      <top/>
      <bottom/>
      <diagonal/>
    </border>
    <border>
      <left/>
      <right/>
      <top/>
      <bottom style="double">
        <color rgb="FFFF800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auto="1"/>
      </left>
      <right/>
      <top style="thin">
        <color indexed="64"/>
      </top>
      <bottom style="medium">
        <color auto="1"/>
      </bottom>
      <diagonal/>
    </border>
    <border>
      <left/>
      <right style="medium">
        <color auto="1"/>
      </right>
      <top style="thin">
        <color indexed="64"/>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rgb="FFFF0000"/>
      </right>
      <top style="medium">
        <color rgb="FFFF0000"/>
      </top>
      <bottom style="medium">
        <color rgb="FFFF0000"/>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rgb="FFFF0000"/>
      </left>
      <right style="medium">
        <color rgb="FFFF0000"/>
      </right>
      <top style="medium">
        <color rgb="FFFF0000"/>
      </top>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auto="1"/>
      </right>
      <top style="medium">
        <color indexed="64"/>
      </top>
      <bottom style="thin">
        <color auto="1"/>
      </bottom>
      <diagonal/>
    </border>
    <border>
      <left style="medium">
        <color indexed="64"/>
      </left>
      <right style="thin">
        <color indexed="64"/>
      </right>
      <top/>
      <bottom/>
      <diagonal/>
    </border>
  </borders>
  <cellStyleXfs count="10">
    <xf numFmtId="0" fontId="0" fillId="0" borderId="0">
      <alignment vertical="center"/>
    </xf>
    <xf numFmtId="0" fontId="6" fillId="0" borderId="0" applyNumberFormat="0" applyFill="0" applyBorder="0" applyAlignment="0" applyProtection="0">
      <alignment vertical="center"/>
    </xf>
    <xf numFmtId="0" fontId="14" fillId="0" borderId="0"/>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42" applyNumberFormat="0" applyFill="0" applyAlignment="0" applyProtection="0">
      <alignment vertical="center"/>
    </xf>
    <xf numFmtId="0" fontId="6" fillId="0" borderId="0" applyNumberFormat="0" applyFill="0" applyBorder="0" applyAlignment="0" applyProtection="0">
      <alignment vertical="center"/>
    </xf>
  </cellStyleXfs>
  <cellXfs count="303">
    <xf numFmtId="0" fontId="0" fillId="0" borderId="0" xfId="0">
      <alignment vertical="center"/>
    </xf>
    <xf numFmtId="0" fontId="24" fillId="8" borderId="0" xfId="0" applyFont="1" applyFill="1" applyProtection="1">
      <alignment vertical="center"/>
      <protection locked="0"/>
    </xf>
    <xf numFmtId="0" fontId="9" fillId="0" borderId="0" xfId="0" applyFont="1" applyProtection="1">
      <alignment vertical="center"/>
      <protection locked="0"/>
    </xf>
    <xf numFmtId="0" fontId="3" fillId="0" borderId="0" xfId="0" applyFont="1" applyProtection="1">
      <alignment vertical="center"/>
      <protection locked="0"/>
    </xf>
    <xf numFmtId="177" fontId="3" fillId="0" borderId="0" xfId="0" applyNumberFormat="1" applyFont="1" applyAlignment="1" applyProtection="1">
      <alignment horizontal="left" vertical="center"/>
      <protection locked="0"/>
    </xf>
    <xf numFmtId="176" fontId="3" fillId="0" borderId="0" xfId="0" applyNumberFormat="1" applyFont="1" applyProtection="1">
      <alignment vertical="center"/>
      <protection locked="0"/>
    </xf>
    <xf numFmtId="0" fontId="0" fillId="8" borderId="0" xfId="0" applyFill="1" applyProtection="1">
      <alignment vertical="center"/>
      <protection locked="0"/>
    </xf>
    <xf numFmtId="0" fontId="0" fillId="0" borderId="0" xfId="0" applyProtection="1">
      <alignment vertical="center"/>
      <protection locked="0"/>
    </xf>
    <xf numFmtId="177" fontId="0" fillId="0" borderId="0" xfId="0" applyNumberFormat="1" applyAlignment="1" applyProtection="1">
      <alignment horizontal="left" vertical="center"/>
      <protection locked="0"/>
    </xf>
    <xf numFmtId="176" fontId="0" fillId="0" borderId="0" xfId="0" applyNumberFormat="1" applyProtection="1">
      <alignment vertical="center"/>
      <protection locked="0"/>
    </xf>
    <xf numFmtId="0" fontId="5" fillId="8" borderId="0" xfId="0" applyFont="1" applyFill="1" applyAlignment="1" applyProtection="1">
      <alignment horizontal="center" vertical="center"/>
      <protection locked="0"/>
    </xf>
    <xf numFmtId="0" fontId="10" fillId="0" borderId="0" xfId="0" applyFont="1" applyProtection="1">
      <alignment vertical="center"/>
      <protection locked="0"/>
    </xf>
    <xf numFmtId="0" fontId="5" fillId="0" borderId="0" xfId="0" applyFont="1" applyProtection="1">
      <alignment vertical="center"/>
      <protection locked="0"/>
    </xf>
    <xf numFmtId="177" fontId="9" fillId="0" borderId="1" xfId="0" quotePrefix="1" applyNumberFormat="1" applyFont="1" applyBorder="1" applyAlignment="1" applyProtection="1">
      <alignment horizontal="left" vertical="center" shrinkToFit="1"/>
      <protection locked="0"/>
    </xf>
    <xf numFmtId="0" fontId="7" fillId="5" borderId="0" xfId="0" applyFont="1" applyFill="1" applyProtection="1">
      <alignment vertical="center"/>
      <protection locked="0"/>
    </xf>
    <xf numFmtId="0" fontId="0" fillId="8" borderId="0" xfId="0" applyFill="1">
      <alignment vertical="center"/>
    </xf>
    <xf numFmtId="0" fontId="2" fillId="2" borderId="1" xfId="0" applyFont="1" applyFill="1" applyBorder="1" applyAlignment="1">
      <alignment horizontal="center" vertical="center"/>
    </xf>
    <xf numFmtId="0" fontId="5" fillId="8" borderId="0" xfId="0" applyFont="1" applyFill="1" applyAlignment="1">
      <alignment horizontal="center" vertical="center"/>
    </xf>
    <xf numFmtId="0" fontId="0" fillId="0" borderId="0" xfId="0" applyProtection="1">
      <alignment vertical="center"/>
      <protection hidden="1"/>
    </xf>
    <xf numFmtId="0" fontId="0" fillId="0" borderId="0" xfId="0" applyAlignment="1" applyProtection="1">
      <alignment horizontal="center" vertical="center"/>
      <protection hidden="1"/>
    </xf>
    <xf numFmtId="0" fontId="0" fillId="0" borderId="1" xfId="0" applyBorder="1">
      <alignment vertical="center"/>
    </xf>
    <xf numFmtId="0" fontId="3" fillId="0" borderId="0" xfId="0" applyFont="1">
      <alignment vertical="center"/>
    </xf>
    <xf numFmtId="0" fontId="0" fillId="0" borderId="0" xfId="0" applyAlignment="1">
      <alignment horizontal="center" vertical="center"/>
    </xf>
    <xf numFmtId="0" fontId="0" fillId="6" borderId="13" xfId="0" applyFill="1" applyBorder="1">
      <alignment vertical="center"/>
    </xf>
    <xf numFmtId="0" fontId="9" fillId="0" borderId="1" xfId="0" applyFont="1" applyBorder="1" applyAlignment="1">
      <alignment horizontal="left" vertical="center" shrinkToFit="1"/>
    </xf>
    <xf numFmtId="0" fontId="0" fillId="6" borderId="0" xfId="0" applyFill="1">
      <alignment vertical="center"/>
    </xf>
    <xf numFmtId="0" fontId="3" fillId="0" borderId="1" xfId="0" applyFont="1" applyBorder="1" applyAlignment="1">
      <alignment horizontal="left" vertical="center" shrinkToFit="1"/>
    </xf>
    <xf numFmtId="0" fontId="0" fillId="6" borderId="12" xfId="0" applyFill="1" applyBorder="1">
      <alignment vertical="center"/>
    </xf>
    <xf numFmtId="0" fontId="0" fillId="6" borderId="14" xfId="0" applyFill="1" applyBorder="1">
      <alignment vertical="center"/>
    </xf>
    <xf numFmtId="0" fontId="0" fillId="6" borderId="14" xfId="0" quotePrefix="1" applyFill="1" applyBorder="1" applyAlignment="1">
      <alignment vertical="center" wrapText="1"/>
    </xf>
    <xf numFmtId="0" fontId="0" fillId="6" borderId="16" xfId="0" applyFill="1" applyBorder="1">
      <alignment vertical="center"/>
    </xf>
    <xf numFmtId="0" fontId="0" fillId="6" borderId="17" xfId="0" applyFill="1" applyBorder="1">
      <alignment vertical="center"/>
    </xf>
    <xf numFmtId="0" fontId="16" fillId="8" borderId="0" xfId="0" applyFont="1" applyFill="1" applyProtection="1">
      <alignment vertical="center"/>
      <protection locked="0"/>
    </xf>
    <xf numFmtId="0" fontId="9" fillId="8" borderId="0" xfId="0" applyFont="1" applyFill="1">
      <alignment vertical="center"/>
    </xf>
    <xf numFmtId="0" fontId="23" fillId="8" borderId="0" xfId="0" applyFont="1" applyFill="1">
      <alignment vertical="center"/>
    </xf>
    <xf numFmtId="0" fontId="24" fillId="8" borderId="0" xfId="0" applyFont="1" applyFill="1">
      <alignment vertical="center"/>
    </xf>
    <xf numFmtId="0" fontId="9" fillId="0" borderId="0" xfId="0" applyFont="1">
      <alignment vertical="center"/>
    </xf>
    <xf numFmtId="0" fontId="27" fillId="8" borderId="0" xfId="0" applyFont="1" applyFill="1">
      <alignment vertical="center"/>
    </xf>
    <xf numFmtId="0" fontId="24" fillId="8" borderId="0" xfId="2" applyFont="1" applyFill="1"/>
    <xf numFmtId="0" fontId="16" fillId="8" borderId="0" xfId="0" applyFont="1" applyFill="1">
      <alignment vertical="center"/>
    </xf>
    <xf numFmtId="0" fontId="17" fillId="8" borderId="0" xfId="0" applyFont="1" applyFill="1">
      <alignment vertical="center"/>
    </xf>
    <xf numFmtId="0" fontId="15" fillId="0" borderId="0" xfId="0" applyFont="1">
      <alignment vertical="center"/>
    </xf>
    <xf numFmtId="0" fontId="3" fillId="8" borderId="0" xfId="0" applyFont="1" applyFill="1">
      <alignment vertical="center"/>
    </xf>
    <xf numFmtId="177" fontId="3" fillId="0" borderId="0" xfId="0" applyNumberFormat="1" applyFont="1" applyAlignment="1">
      <alignment horizontal="left" vertical="center"/>
    </xf>
    <xf numFmtId="176" fontId="3" fillId="0" borderId="0" xfId="0" applyNumberFormat="1" applyFont="1">
      <alignment vertical="center"/>
    </xf>
    <xf numFmtId="0" fontId="30" fillId="8" borderId="0" xfId="0" applyFont="1" applyFill="1">
      <alignment vertical="center"/>
    </xf>
    <xf numFmtId="0" fontId="31" fillId="8" borderId="12" xfId="0" applyFont="1" applyFill="1" applyBorder="1" applyAlignment="1">
      <alignment horizontal="left" vertical="center" indent="3"/>
    </xf>
    <xf numFmtId="0" fontId="16" fillId="8" borderId="13" xfId="0" applyFont="1" applyFill="1" applyBorder="1" applyAlignment="1">
      <alignment vertical="center" wrapText="1"/>
    </xf>
    <xf numFmtId="0" fontId="16" fillId="8" borderId="13" xfId="0" applyFont="1" applyFill="1" applyBorder="1">
      <alignment vertical="center"/>
    </xf>
    <xf numFmtId="177" fontId="0" fillId="0" borderId="0" xfId="0" applyNumberFormat="1" applyAlignment="1">
      <alignment horizontal="left" vertical="center"/>
    </xf>
    <xf numFmtId="176" fontId="0" fillId="0" borderId="0" xfId="0" applyNumberFormat="1">
      <alignment vertical="center"/>
    </xf>
    <xf numFmtId="0" fontId="31" fillId="8" borderId="14" xfId="0" applyFont="1" applyFill="1" applyBorder="1" applyAlignment="1">
      <alignment horizontal="left" vertical="center" indent="5"/>
    </xf>
    <xf numFmtId="0" fontId="16" fillId="8" borderId="0" xfId="0" applyFont="1" applyFill="1" applyAlignment="1">
      <alignment vertical="center" wrapText="1"/>
    </xf>
    <xf numFmtId="0" fontId="32" fillId="8" borderId="14" xfId="0" applyFont="1" applyFill="1" applyBorder="1" applyAlignment="1">
      <alignment horizontal="left" vertical="center" indent="5"/>
    </xf>
    <xf numFmtId="0" fontId="0" fillId="0" borderId="14" xfId="0" applyBorder="1">
      <alignment vertical="center"/>
    </xf>
    <xf numFmtId="0" fontId="22" fillId="7" borderId="0" xfId="0" applyFont="1" applyFill="1" applyAlignment="1">
      <alignment horizontal="center" vertical="center"/>
    </xf>
    <xf numFmtId="0" fontId="16" fillId="8" borderId="17" xfId="0" applyFont="1" applyFill="1" applyBorder="1" applyAlignment="1">
      <alignment vertical="center" wrapText="1"/>
    </xf>
    <xf numFmtId="0" fontId="16" fillId="8" borderId="17" xfId="0" applyFont="1" applyFill="1" applyBorder="1">
      <alignment vertical="center"/>
    </xf>
    <xf numFmtId="0" fontId="32" fillId="8" borderId="16" xfId="0" applyFont="1" applyFill="1" applyBorder="1" applyAlignment="1">
      <alignment horizontal="left" vertical="center" indent="5"/>
    </xf>
    <xf numFmtId="0" fontId="31" fillId="8" borderId="14" xfId="0" applyFont="1" applyFill="1" applyBorder="1" applyAlignment="1">
      <alignment horizontal="left" vertical="center" indent="3"/>
    </xf>
    <xf numFmtId="0" fontId="40" fillId="8" borderId="16" xfId="0" applyFont="1" applyFill="1" applyBorder="1" applyAlignment="1">
      <alignment horizontal="left" vertical="center" indent="5"/>
    </xf>
    <xf numFmtId="0" fontId="32" fillId="8" borderId="0" xfId="0" applyFont="1" applyFill="1" applyAlignment="1">
      <alignment horizontal="left" vertical="center" indent="3"/>
    </xf>
    <xf numFmtId="0" fontId="32" fillId="8" borderId="0" xfId="0" applyFont="1" applyFill="1" applyAlignment="1">
      <alignment horizontal="center" vertical="center" wrapText="1"/>
    </xf>
    <xf numFmtId="0" fontId="37" fillId="8" borderId="0" xfId="0" applyFont="1" applyFill="1" applyAlignment="1">
      <alignment horizontal="center" vertical="center" wrapText="1"/>
    </xf>
    <xf numFmtId="0" fontId="17" fillId="8" borderId="0" xfId="0" applyFont="1" applyFill="1" applyAlignment="1">
      <alignment horizontal="center" vertical="center"/>
    </xf>
    <xf numFmtId="0" fontId="13" fillId="8" borderId="0" xfId="0" applyFont="1" applyFill="1">
      <alignment vertical="center"/>
    </xf>
    <xf numFmtId="0" fontId="8" fillId="2" borderId="3" xfId="0" applyFont="1" applyFill="1" applyBorder="1">
      <alignment vertical="center"/>
    </xf>
    <xf numFmtId="0" fontId="8" fillId="2" borderId="4" xfId="0" applyFont="1" applyFill="1" applyBorder="1">
      <alignment vertical="center"/>
    </xf>
    <xf numFmtId="0" fontId="8" fillId="2" borderId="5" xfId="0" applyFont="1" applyFill="1" applyBorder="1">
      <alignment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8" fillId="4" borderId="12" xfId="0" applyFont="1" applyFill="1" applyBorder="1">
      <alignment vertical="center"/>
    </xf>
    <xf numFmtId="0" fontId="8" fillId="4" borderId="13" xfId="0" applyFont="1" applyFill="1" applyBorder="1">
      <alignment vertical="center"/>
    </xf>
    <xf numFmtId="177" fontId="2" fillId="2" borderId="2" xfId="0" applyNumberFormat="1" applyFont="1" applyFill="1" applyBorder="1" applyAlignment="1">
      <alignment horizontal="center" vertical="center"/>
    </xf>
    <xf numFmtId="0" fontId="2" fillId="2" borderId="2" xfId="0" applyFont="1" applyFill="1" applyBorder="1" applyAlignment="1">
      <alignment horizontal="center" vertical="center"/>
    </xf>
    <xf numFmtId="176" fontId="2" fillId="2" borderId="2" xfId="0" applyNumberFormat="1" applyFont="1" applyFill="1" applyBorder="1" applyAlignment="1">
      <alignment horizontal="center" vertical="center" wrapText="1"/>
    </xf>
    <xf numFmtId="0" fontId="21" fillId="2" borderId="7" xfId="0" applyFont="1" applyFill="1" applyBorder="1" applyAlignment="1">
      <alignment horizontal="center" vertical="center" wrapText="1"/>
    </xf>
    <xf numFmtId="0" fontId="9" fillId="8" borderId="0" xfId="0" applyFont="1" applyFill="1" applyProtection="1">
      <alignment vertical="center"/>
      <protection locked="0"/>
    </xf>
    <xf numFmtId="0" fontId="3" fillId="8" borderId="0" xfId="0" applyFont="1" applyFill="1" applyProtection="1">
      <alignment vertical="center"/>
      <protection locked="0"/>
    </xf>
    <xf numFmtId="0" fontId="19" fillId="8" borderId="0" xfId="0" applyFont="1" applyFill="1" applyProtection="1">
      <alignment vertical="center"/>
      <protection locked="0"/>
    </xf>
    <xf numFmtId="0" fontId="46" fillId="8" borderId="0" xfId="0" applyFont="1" applyFill="1" applyProtection="1">
      <alignment vertical="center"/>
      <protection locked="0"/>
    </xf>
    <xf numFmtId="0" fontId="2" fillId="8" borderId="0" xfId="0" applyFont="1" applyFill="1" applyProtection="1">
      <alignment vertical="center"/>
      <protection locked="0"/>
    </xf>
    <xf numFmtId="0" fontId="29" fillId="8" borderId="0" xfId="0" applyFont="1" applyFill="1" applyProtection="1">
      <alignment vertical="center"/>
      <protection locked="0"/>
    </xf>
    <xf numFmtId="0" fontId="16" fillId="8" borderId="0" xfId="0" applyFont="1" applyFill="1" applyAlignment="1" applyProtection="1">
      <alignment vertical="top"/>
      <protection locked="0"/>
    </xf>
    <xf numFmtId="0" fontId="30" fillId="8" borderId="0" xfId="0" applyFont="1" applyFill="1" applyProtection="1">
      <alignment vertical="center"/>
      <protection locked="0"/>
    </xf>
    <xf numFmtId="0" fontId="17" fillId="8" borderId="0" xfId="0" applyFont="1" applyFill="1" applyProtection="1">
      <alignment vertical="center"/>
      <protection locked="0"/>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34" xfId="0" applyBorder="1">
      <alignment vertical="center"/>
    </xf>
    <xf numFmtId="0" fontId="50" fillId="0" borderId="0" xfId="0" applyFont="1">
      <alignment vertical="center"/>
    </xf>
    <xf numFmtId="0" fontId="50" fillId="0" borderId="0" xfId="0" applyFont="1" applyAlignment="1">
      <alignment vertical="center" wrapText="1"/>
    </xf>
    <xf numFmtId="0" fontId="51" fillId="0" borderId="36" xfId="0" applyFont="1" applyBorder="1">
      <alignment vertical="center"/>
    </xf>
    <xf numFmtId="0" fontId="50" fillId="0" borderId="0" xfId="0" applyFont="1" applyProtection="1">
      <alignment vertical="center"/>
      <protection locked="0"/>
    </xf>
    <xf numFmtId="0" fontId="50" fillId="0" borderId="35" xfId="0" applyFont="1" applyBorder="1" applyAlignment="1">
      <alignment horizontal="center" vertical="center"/>
    </xf>
    <xf numFmtId="0" fontId="0" fillId="0" borderId="34" xfId="0" applyBorder="1" applyProtection="1">
      <alignment vertical="center"/>
      <protection locked="0"/>
    </xf>
    <xf numFmtId="0" fontId="0" fillId="0" borderId="37" xfId="0" applyBorder="1" applyProtection="1">
      <alignment vertical="center"/>
      <protection locked="0"/>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0" fillId="0" borderId="41" xfId="0" applyBorder="1">
      <alignment vertical="center"/>
    </xf>
    <xf numFmtId="0" fontId="51" fillId="0" borderId="0" xfId="0" applyFont="1">
      <alignment vertical="center"/>
    </xf>
    <xf numFmtId="49" fontId="9" fillId="0" borderId="1" xfId="0" applyNumberFormat="1" applyFont="1" applyBorder="1" applyAlignment="1" applyProtection="1">
      <alignment horizontal="left" vertical="center" shrinkToFit="1"/>
      <protection locked="0"/>
    </xf>
    <xf numFmtId="49" fontId="0" fillId="0" borderId="0" xfId="0" applyNumberFormat="1">
      <alignment vertical="center"/>
    </xf>
    <xf numFmtId="0" fontId="61" fillId="2" borderId="3" xfId="0" applyFont="1" applyFill="1" applyBorder="1">
      <alignment vertical="center"/>
    </xf>
    <xf numFmtId="0" fontId="61" fillId="2" borderId="4" xfId="0" applyFont="1" applyFill="1" applyBorder="1">
      <alignment vertical="center"/>
    </xf>
    <xf numFmtId="0" fontId="62" fillId="2" borderId="6" xfId="0" applyFont="1" applyFill="1" applyBorder="1" applyAlignment="1">
      <alignment horizontal="center" vertical="center"/>
    </xf>
    <xf numFmtId="0" fontId="62" fillId="2" borderId="1" xfId="0" applyFont="1" applyFill="1" applyBorder="1" applyAlignment="1">
      <alignment horizontal="center" vertical="center"/>
    </xf>
    <xf numFmtId="0" fontId="62" fillId="2" borderId="7" xfId="0" applyFont="1" applyFill="1" applyBorder="1" applyAlignment="1">
      <alignment horizontal="center" vertical="center"/>
    </xf>
    <xf numFmtId="0" fontId="5" fillId="0" borderId="15" xfId="0" applyFont="1" applyBorder="1" applyAlignment="1">
      <alignment horizontal="center" vertical="center"/>
    </xf>
    <xf numFmtId="0" fontId="69" fillId="0" borderId="15" xfId="0" applyFont="1" applyBorder="1" applyAlignment="1">
      <alignment horizontal="center" vertical="center"/>
    </xf>
    <xf numFmtId="0" fontId="5" fillId="0" borderId="15" xfId="0" applyFont="1" applyBorder="1" applyAlignment="1" applyProtection="1">
      <alignment horizontal="center" vertical="center"/>
      <protection locked="0"/>
    </xf>
    <xf numFmtId="0" fontId="75" fillId="0" borderId="11" xfId="0" applyFont="1" applyBorder="1" applyProtection="1">
      <alignment vertical="center"/>
      <protection locked="0"/>
    </xf>
    <xf numFmtId="0" fontId="9" fillId="0" borderId="1" xfId="0" applyFont="1" applyBorder="1" applyAlignment="1" applyProtection="1">
      <alignment horizontal="left" vertical="center" shrinkToFit="1"/>
      <protection locked="0"/>
    </xf>
    <xf numFmtId="14" fontId="9" fillId="0" borderId="1" xfId="0" applyNumberFormat="1" applyFont="1" applyBorder="1" applyAlignment="1" applyProtection="1">
      <alignment horizontal="left" vertical="center" shrinkToFit="1"/>
      <protection locked="0"/>
    </xf>
    <xf numFmtId="0" fontId="3" fillId="0" borderId="1" xfId="0" applyFont="1" applyBorder="1" applyAlignment="1" applyProtection="1">
      <alignment horizontal="left" vertical="center" shrinkToFit="1"/>
      <protection locked="0"/>
    </xf>
    <xf numFmtId="14" fontId="3" fillId="0" borderId="1" xfId="0" applyNumberFormat="1" applyFont="1" applyBorder="1" applyAlignment="1" applyProtection="1">
      <alignment horizontal="left" vertical="center" shrinkToFit="1"/>
      <protection locked="0"/>
    </xf>
    <xf numFmtId="0" fontId="76" fillId="0" borderId="7" xfId="0" applyFont="1" applyBorder="1" applyAlignment="1" applyProtection="1">
      <alignment horizontal="left" vertical="center" wrapText="1"/>
      <protection locked="0" hidden="1"/>
    </xf>
    <xf numFmtId="0" fontId="0" fillId="0" borderId="49" xfId="0" applyBorder="1">
      <alignment vertical="center"/>
    </xf>
    <xf numFmtId="0" fontId="51" fillId="0" borderId="50" xfId="0" applyFont="1" applyBorder="1">
      <alignment vertical="center"/>
    </xf>
    <xf numFmtId="0" fontId="51" fillId="0" borderId="34" xfId="0" applyFont="1" applyBorder="1">
      <alignment vertical="center"/>
    </xf>
    <xf numFmtId="0" fontId="51" fillId="0" borderId="51" xfId="0" applyFont="1" applyBorder="1">
      <alignment vertical="center"/>
    </xf>
    <xf numFmtId="0" fontId="3" fillId="0" borderId="7" xfId="0" applyFont="1" applyBorder="1" applyAlignment="1" applyProtection="1">
      <alignment horizontal="left" vertical="center" wrapText="1"/>
      <protection locked="0" hidden="1"/>
    </xf>
    <xf numFmtId="0" fontId="75" fillId="0" borderId="14" xfId="0" applyFont="1" applyBorder="1" applyProtection="1">
      <alignment vertical="center"/>
      <protection locked="0"/>
    </xf>
    <xf numFmtId="0" fontId="3" fillId="0" borderId="15" xfId="0" applyFont="1" applyBorder="1" applyAlignment="1" applyProtection="1">
      <alignment horizontal="left" vertical="center" wrapText="1"/>
      <protection locked="0" hidden="1"/>
    </xf>
    <xf numFmtId="0" fontId="51" fillId="0" borderId="52" xfId="0" applyFont="1" applyBorder="1">
      <alignment vertical="center"/>
    </xf>
    <xf numFmtId="0" fontId="5" fillId="0" borderId="0" xfId="0" applyFont="1" applyAlignment="1" applyProtection="1">
      <alignment horizontal="center" vertical="center"/>
      <protection locked="0"/>
    </xf>
    <xf numFmtId="0" fontId="5" fillId="0" borderId="0" xfId="0" applyFont="1" applyAlignment="1">
      <alignment horizontal="center" vertical="center"/>
    </xf>
    <xf numFmtId="0" fontId="4" fillId="0" borderId="15" xfId="0" applyFont="1" applyBorder="1" applyAlignment="1">
      <alignment horizontal="center" vertical="center"/>
    </xf>
    <xf numFmtId="0" fontId="3" fillId="0" borderId="15" xfId="0" applyFont="1" applyBorder="1" applyAlignment="1" applyProtection="1">
      <alignment horizontal="left" vertical="top" wrapText="1"/>
      <protection locked="0" hidden="1"/>
    </xf>
    <xf numFmtId="0" fontId="0" fillId="0" borderId="0" xfId="0" applyAlignment="1" applyProtection="1">
      <alignment vertical="top"/>
      <protection locked="0"/>
    </xf>
    <xf numFmtId="0" fontId="0" fillId="0" borderId="0" xfId="0" applyAlignment="1">
      <alignment vertical="top"/>
    </xf>
    <xf numFmtId="0" fontId="0" fillId="0" borderId="34" xfId="0" applyBorder="1" applyAlignment="1" applyProtection="1">
      <alignment vertical="top"/>
      <protection locked="0"/>
    </xf>
    <xf numFmtId="0" fontId="0" fillId="0" borderId="38" xfId="0" applyBorder="1" applyAlignment="1">
      <alignment vertical="top"/>
    </xf>
    <xf numFmtId="0" fontId="50" fillId="0" borderId="50" xfId="0" applyFont="1" applyBorder="1" applyAlignment="1">
      <alignment vertical="top"/>
    </xf>
    <xf numFmtId="0" fontId="0" fillId="0" borderId="34" xfId="0" applyBorder="1" applyAlignment="1">
      <alignment vertical="top"/>
    </xf>
    <xf numFmtId="0" fontId="0" fillId="0" borderId="0" xfId="0" applyAlignment="1" applyProtection="1">
      <alignment vertical="top"/>
      <protection hidden="1"/>
    </xf>
    <xf numFmtId="0" fontId="75" fillId="0" borderId="23" xfId="0" applyFont="1" applyBorder="1" applyProtection="1">
      <alignment vertical="center"/>
      <protection locked="0"/>
    </xf>
    <xf numFmtId="177" fontId="9" fillId="0" borderId="53" xfId="0" quotePrefix="1" applyNumberFormat="1" applyFont="1" applyBorder="1" applyAlignment="1" applyProtection="1">
      <alignment horizontal="left" vertical="center" shrinkToFit="1"/>
      <protection locked="0"/>
    </xf>
    <xf numFmtId="0" fontId="3" fillId="0" borderId="53" xfId="0" applyFont="1" applyBorder="1" applyAlignment="1" applyProtection="1">
      <alignment horizontal="left" vertical="center" shrinkToFit="1"/>
      <protection locked="0"/>
    </xf>
    <xf numFmtId="0" fontId="9" fillId="0" borderId="53" xfId="0" applyFont="1" applyBorder="1" applyAlignment="1" applyProtection="1">
      <alignment horizontal="left" vertical="center" shrinkToFit="1"/>
      <protection locked="0"/>
    </xf>
    <xf numFmtId="49" fontId="9" fillId="0" borderId="53" xfId="0" applyNumberFormat="1" applyFont="1" applyBorder="1" applyAlignment="1" applyProtection="1">
      <alignment horizontal="left" vertical="center" shrinkToFit="1"/>
      <protection locked="0"/>
    </xf>
    <xf numFmtId="14" fontId="9" fillId="0" borderId="53" xfId="0" applyNumberFormat="1" applyFont="1" applyBorder="1" applyAlignment="1" applyProtection="1">
      <alignment horizontal="left" vertical="center" shrinkToFit="1"/>
      <protection locked="0"/>
    </xf>
    <xf numFmtId="0" fontId="3" fillId="0" borderId="24" xfId="0" applyFont="1" applyBorder="1" applyAlignment="1" applyProtection="1">
      <alignment horizontal="left" vertical="center" wrapText="1"/>
      <protection locked="0" hidden="1"/>
    </xf>
    <xf numFmtId="177" fontId="9" fillId="0" borderId="0" xfId="0" quotePrefix="1" applyNumberFormat="1" applyFont="1" applyAlignment="1" applyProtection="1">
      <alignment horizontal="left" vertical="center" shrinkToFit="1"/>
      <protection locked="0"/>
    </xf>
    <xf numFmtId="0" fontId="3" fillId="0" borderId="0" xfId="0" applyFont="1" applyAlignment="1" applyProtection="1">
      <alignment horizontal="left" vertical="center" shrinkToFit="1"/>
      <protection locked="0"/>
    </xf>
    <xf numFmtId="0" fontId="9" fillId="0" borderId="0" xfId="0" applyFont="1" applyAlignment="1" applyProtection="1">
      <alignment horizontal="left" vertical="center" shrinkToFit="1"/>
      <protection locked="0"/>
    </xf>
    <xf numFmtId="49" fontId="9" fillId="0" borderId="0" xfId="0" applyNumberFormat="1" applyFont="1" applyAlignment="1" applyProtection="1">
      <alignment horizontal="left" vertical="center" shrinkToFit="1"/>
      <protection locked="0"/>
    </xf>
    <xf numFmtId="14" fontId="9" fillId="0" borderId="0" xfId="0" applyNumberFormat="1" applyFont="1" applyAlignment="1" applyProtection="1">
      <alignment horizontal="left" vertical="center" shrinkToFit="1"/>
      <protection locked="0"/>
    </xf>
    <xf numFmtId="14" fontId="9" fillId="0" borderId="0" xfId="0" applyNumberFormat="1" applyFont="1" applyAlignment="1" applyProtection="1">
      <alignment horizontal="left" vertical="top" shrinkToFit="1"/>
      <protection locked="0"/>
    </xf>
    <xf numFmtId="0" fontId="9" fillId="0" borderId="0" xfId="0" applyFont="1" applyAlignment="1" applyProtection="1">
      <alignment horizontal="left" vertical="top" shrinkToFit="1"/>
      <protection locked="0"/>
    </xf>
    <xf numFmtId="0" fontId="75" fillId="0" borderId="13" xfId="0" applyFont="1" applyBorder="1" applyProtection="1">
      <alignment vertical="center"/>
      <protection locked="0"/>
    </xf>
    <xf numFmtId="0" fontId="9" fillId="0" borderId="13" xfId="0" applyFont="1" applyBorder="1" applyAlignment="1" applyProtection="1">
      <alignment horizontal="left" vertical="center" shrinkToFit="1"/>
      <protection locked="0"/>
    </xf>
    <xf numFmtId="0" fontId="3" fillId="0" borderId="13" xfId="0" applyFont="1" applyBorder="1" applyAlignment="1" applyProtection="1">
      <alignment horizontal="left" vertical="center" wrapText="1"/>
      <protection locked="0" hidden="1"/>
    </xf>
    <xf numFmtId="177" fontId="9" fillId="0" borderId="17" xfId="0" quotePrefix="1" applyNumberFormat="1" applyFont="1" applyBorder="1" applyAlignment="1" applyProtection="1">
      <alignment horizontal="left" vertical="center" shrinkToFit="1"/>
      <protection locked="0"/>
    </xf>
    <xf numFmtId="0" fontId="3" fillId="0" borderId="17" xfId="0" applyFont="1" applyBorder="1" applyAlignment="1" applyProtection="1">
      <alignment horizontal="left" vertical="center" shrinkToFit="1"/>
      <protection locked="0"/>
    </xf>
    <xf numFmtId="0" fontId="9" fillId="0" borderId="17" xfId="0" applyFont="1" applyBorder="1" applyAlignment="1" applyProtection="1">
      <alignment horizontal="left" vertical="center" shrinkToFit="1"/>
      <protection locked="0"/>
    </xf>
    <xf numFmtId="49" fontId="9" fillId="0" borderId="17" xfId="0" applyNumberFormat="1" applyFont="1" applyBorder="1" applyAlignment="1" applyProtection="1">
      <alignment horizontal="left" vertical="center" shrinkToFit="1"/>
      <protection locked="0"/>
    </xf>
    <xf numFmtId="14" fontId="9" fillId="0" borderId="17" xfId="0" applyNumberFormat="1" applyFont="1" applyBorder="1" applyAlignment="1" applyProtection="1">
      <alignment horizontal="left" vertical="center" shrinkToFit="1"/>
      <protection locked="0"/>
    </xf>
    <xf numFmtId="0" fontId="75" fillId="0" borderId="16" xfId="0" applyFont="1" applyBorder="1" applyProtection="1">
      <alignment vertical="center"/>
      <protection locked="0"/>
    </xf>
    <xf numFmtId="0" fontId="3" fillId="0" borderId="18" xfId="0" applyFont="1" applyBorder="1" applyAlignment="1" applyProtection="1">
      <alignment horizontal="left" vertical="center" wrapText="1"/>
      <protection locked="0" hidden="1"/>
    </xf>
    <xf numFmtId="0" fontId="0" fillId="0" borderId="14" xfId="0" applyBorder="1" applyProtection="1">
      <alignment vertical="center"/>
      <protection locked="0"/>
    </xf>
    <xf numFmtId="0" fontId="0" fillId="0" borderId="16" xfId="0" applyBorder="1" applyProtection="1">
      <alignment vertical="center"/>
      <protection locked="0"/>
    </xf>
    <xf numFmtId="0" fontId="16" fillId="0" borderId="0" xfId="0" applyFont="1">
      <alignment vertical="center"/>
    </xf>
    <xf numFmtId="0" fontId="77" fillId="9" borderId="26" xfId="0" applyFont="1" applyFill="1" applyBorder="1" applyAlignment="1">
      <alignment horizontal="center" vertical="center"/>
    </xf>
    <xf numFmtId="0" fontId="79" fillId="9" borderId="29" xfId="0" applyFont="1" applyFill="1" applyBorder="1" applyAlignment="1">
      <alignment horizontal="center" vertical="center"/>
    </xf>
    <xf numFmtId="0" fontId="80" fillId="9" borderId="0" xfId="0" applyFont="1" applyFill="1">
      <alignment vertical="center"/>
    </xf>
    <xf numFmtId="0" fontId="80" fillId="9" borderId="30" xfId="0" applyFont="1" applyFill="1" applyBorder="1">
      <alignment vertical="center"/>
    </xf>
    <xf numFmtId="0" fontId="79" fillId="9" borderId="31" xfId="0" applyFont="1" applyFill="1" applyBorder="1" applyAlignment="1">
      <alignment horizontal="center" vertical="center"/>
    </xf>
    <xf numFmtId="0" fontId="80" fillId="9" borderId="32" xfId="0" applyFont="1" applyFill="1" applyBorder="1">
      <alignment vertical="center"/>
    </xf>
    <xf numFmtId="0" fontId="78" fillId="9" borderId="33" xfId="0" applyFont="1" applyFill="1" applyBorder="1">
      <alignment vertical="center"/>
    </xf>
    <xf numFmtId="0" fontId="81" fillId="9" borderId="26" xfId="0" applyFont="1" applyFill="1" applyBorder="1" applyAlignment="1">
      <alignment horizontal="right" vertical="center"/>
    </xf>
    <xf numFmtId="0" fontId="79" fillId="9" borderId="27" xfId="0" applyFont="1" applyFill="1" applyBorder="1">
      <alignment vertical="center"/>
    </xf>
    <xf numFmtId="0" fontId="82" fillId="9" borderId="28" xfId="0" applyFont="1" applyFill="1" applyBorder="1" applyAlignment="1">
      <alignment horizontal="center" vertical="center"/>
    </xf>
    <xf numFmtId="0" fontId="24" fillId="0" borderId="8" xfId="0" applyFont="1" applyBorder="1" applyAlignment="1" applyProtection="1">
      <alignment vertical="center" shrinkToFit="1"/>
      <protection locked="0"/>
    </xf>
    <xf numFmtId="0" fontId="24" fillId="0" borderId="9" xfId="0" applyFont="1" applyBorder="1" applyAlignment="1" applyProtection="1">
      <alignment vertical="center" shrinkToFit="1"/>
      <protection locked="0"/>
    </xf>
    <xf numFmtId="0" fontId="84" fillId="0" borderId="8" xfId="0" applyFont="1" applyBorder="1" applyAlignment="1" applyProtection="1">
      <alignment vertical="center" wrapText="1" shrinkToFit="1"/>
      <protection locked="0"/>
    </xf>
    <xf numFmtId="0" fontId="18" fillId="0" borderId="9" xfId="0" applyFont="1" applyBorder="1" applyAlignment="1" applyProtection="1">
      <alignment vertical="center" wrapText="1"/>
      <protection locked="0"/>
    </xf>
    <xf numFmtId="0" fontId="84" fillId="0" borderId="9" xfId="0" applyFont="1" applyBorder="1" applyAlignment="1" applyProtection="1">
      <alignment vertical="center" wrapText="1" shrinkToFit="1"/>
      <protection locked="0"/>
    </xf>
    <xf numFmtId="0" fontId="18" fillId="0" borderId="11" xfId="0" applyFont="1" applyBorder="1" applyProtection="1">
      <alignment vertical="center"/>
      <protection locked="0"/>
    </xf>
    <xf numFmtId="49" fontId="84" fillId="0" borderId="1" xfId="0" applyNumberFormat="1" applyFont="1" applyBorder="1" applyAlignment="1" applyProtection="1">
      <alignment horizontal="left" vertical="center" wrapText="1"/>
      <protection locked="0"/>
    </xf>
    <xf numFmtId="49" fontId="18" fillId="0" borderId="1"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177" fontId="84" fillId="0" borderId="1" xfId="0" quotePrefix="1" applyNumberFormat="1" applyFont="1" applyBorder="1" applyAlignment="1" applyProtection="1">
      <alignment horizontal="left" vertical="center" shrinkToFit="1"/>
      <protection locked="0"/>
    </xf>
    <xf numFmtId="49" fontId="18" fillId="0" borderId="1" xfId="0" applyNumberFormat="1" applyFont="1" applyBorder="1" applyAlignment="1" applyProtection="1">
      <alignment horizontal="left" vertical="center" shrinkToFit="1"/>
      <protection locked="0"/>
    </xf>
    <xf numFmtId="49" fontId="84" fillId="0" borderId="1" xfId="0" applyNumberFormat="1" applyFont="1" applyBorder="1" applyAlignment="1" applyProtection="1">
      <alignment horizontal="left" vertical="center" shrinkToFit="1"/>
      <protection locked="0"/>
    </xf>
    <xf numFmtId="0" fontId="18" fillId="0" borderId="22" xfId="0" applyFont="1" applyBorder="1" applyProtection="1">
      <alignment vertical="center"/>
      <protection locked="0"/>
    </xf>
    <xf numFmtId="49" fontId="18" fillId="0" borderId="9" xfId="0" applyNumberFormat="1" applyFont="1" applyBorder="1" applyAlignment="1" applyProtection="1">
      <alignment horizontal="left" vertical="center" shrinkToFit="1"/>
      <protection locked="0"/>
    </xf>
    <xf numFmtId="49" fontId="84" fillId="0" borderId="9" xfId="0" applyNumberFormat="1" applyFont="1" applyBorder="1" applyAlignment="1" applyProtection="1">
      <alignment horizontal="left" vertical="center" shrinkToFit="1"/>
      <protection locked="0"/>
    </xf>
    <xf numFmtId="0" fontId="18" fillId="0" borderId="54" xfId="0" applyFont="1" applyBorder="1" applyProtection="1">
      <alignment vertical="center"/>
      <protection locked="0"/>
    </xf>
    <xf numFmtId="49" fontId="18" fillId="0" borderId="55" xfId="0" applyNumberFormat="1" applyFont="1" applyBorder="1" applyAlignment="1" applyProtection="1">
      <alignment horizontal="left" vertical="center" shrinkToFit="1"/>
      <protection locked="0"/>
    </xf>
    <xf numFmtId="49" fontId="84" fillId="0" borderId="55" xfId="0" applyNumberFormat="1" applyFont="1" applyBorder="1" applyAlignment="1" applyProtection="1">
      <alignment horizontal="left" vertical="center" shrinkToFit="1"/>
      <protection locked="0"/>
    </xf>
    <xf numFmtId="49" fontId="18" fillId="0" borderId="20" xfId="0" applyNumberFormat="1" applyFont="1" applyBorder="1" applyAlignment="1" applyProtection="1">
      <alignment horizontal="left" vertical="center" shrinkToFit="1"/>
      <protection locked="0"/>
    </xf>
    <xf numFmtId="49" fontId="84" fillId="0" borderId="2" xfId="0" applyNumberFormat="1" applyFont="1" applyBorder="1" applyAlignment="1" applyProtection="1">
      <alignment horizontal="left" vertical="center" shrinkToFit="1"/>
      <protection locked="0"/>
    </xf>
    <xf numFmtId="49" fontId="84" fillId="0" borderId="57" xfId="0" applyNumberFormat="1" applyFont="1" applyBorder="1" applyAlignment="1" applyProtection="1">
      <alignment horizontal="left" vertical="center" shrinkToFit="1"/>
      <protection locked="0"/>
    </xf>
    <xf numFmtId="0" fontId="18" fillId="0" borderId="19" xfId="0" applyFont="1" applyBorder="1" applyProtection="1">
      <alignment vertical="center"/>
      <protection locked="0"/>
    </xf>
    <xf numFmtId="0" fontId="24" fillId="0" borderId="25" xfId="9" applyFont="1" applyFill="1" applyBorder="1" applyAlignment="1" applyProtection="1">
      <alignment vertical="center" shrinkToFit="1"/>
      <protection locked="0"/>
    </xf>
    <xf numFmtId="0" fontId="24" fillId="0" borderId="9" xfId="0" applyFont="1" applyBorder="1" applyAlignment="1" applyProtection="1">
      <alignment vertical="center" wrapText="1"/>
      <protection locked="0"/>
    </xf>
    <xf numFmtId="0" fontId="84" fillId="0" borderId="1" xfId="0" applyFont="1" applyBorder="1" applyAlignment="1" applyProtection="1">
      <alignment horizontal="left" vertical="center" shrinkToFit="1"/>
      <protection locked="0"/>
    </xf>
    <xf numFmtId="14" fontId="84" fillId="0" borderId="1" xfId="0" applyNumberFormat="1" applyFont="1" applyBorder="1" applyAlignment="1" applyProtection="1">
      <alignment horizontal="left" vertical="center" shrinkToFit="1"/>
      <protection locked="0"/>
    </xf>
    <xf numFmtId="0" fontId="18" fillId="0" borderId="1" xfId="0" applyFont="1" applyBorder="1" applyAlignment="1" applyProtection="1">
      <alignment horizontal="left" vertical="center" shrinkToFit="1"/>
      <protection locked="0"/>
    </xf>
    <xf numFmtId="14" fontId="18" fillId="0" borderId="1" xfId="0" applyNumberFormat="1" applyFont="1" applyBorder="1" applyAlignment="1" applyProtection="1">
      <alignment horizontal="left" vertical="center" shrinkToFit="1"/>
      <protection locked="0"/>
    </xf>
    <xf numFmtId="0" fontId="19" fillId="0" borderId="14" xfId="0" applyFont="1" applyBorder="1" applyProtection="1">
      <alignment vertical="center"/>
      <protection locked="0"/>
    </xf>
    <xf numFmtId="177" fontId="85" fillId="0" borderId="0" xfId="0" quotePrefix="1" applyNumberFormat="1" applyFont="1" applyAlignment="1" applyProtection="1">
      <alignment horizontal="left" vertical="center" shrinkToFit="1"/>
      <protection locked="0"/>
    </xf>
    <xf numFmtId="0" fontId="86" fillId="0" borderId="0" xfId="0" applyFont="1" applyAlignment="1" applyProtection="1">
      <alignment horizontal="left" vertical="center" shrinkToFit="1"/>
      <protection locked="0"/>
    </xf>
    <xf numFmtId="0" fontId="85" fillId="0" borderId="0" xfId="0" applyFont="1" applyAlignment="1" applyProtection="1">
      <alignment horizontal="left" vertical="center" shrinkToFit="1"/>
      <protection locked="0"/>
    </xf>
    <xf numFmtId="49" fontId="85" fillId="0" borderId="0" xfId="0" applyNumberFormat="1" applyFont="1" applyAlignment="1" applyProtection="1">
      <alignment horizontal="left" vertical="center" shrinkToFit="1"/>
      <protection locked="0"/>
    </xf>
    <xf numFmtId="0" fontId="85" fillId="8" borderId="14" xfId="2" applyFont="1" applyFill="1" applyBorder="1" applyAlignment="1">
      <alignment vertical="top"/>
    </xf>
    <xf numFmtId="0" fontId="86" fillId="0" borderId="0" xfId="0" applyFont="1" applyAlignment="1">
      <alignment vertical="top"/>
    </xf>
    <xf numFmtId="0" fontId="85" fillId="8" borderId="0" xfId="2" applyFont="1" applyFill="1" applyAlignment="1">
      <alignment vertical="top"/>
    </xf>
    <xf numFmtId="49" fontId="18" fillId="0" borderId="58" xfId="0" applyNumberFormat="1" applyFont="1" applyBorder="1" applyAlignment="1" applyProtection="1">
      <alignment horizontal="left" vertical="center" wrapText="1"/>
      <protection locked="0" hidden="1"/>
    </xf>
    <xf numFmtId="49" fontId="18" fillId="0" borderId="46" xfId="0" applyNumberFormat="1" applyFont="1" applyBorder="1" applyAlignment="1" applyProtection="1">
      <alignment horizontal="left" vertical="center" wrapText="1"/>
      <protection locked="0" hidden="1"/>
    </xf>
    <xf numFmtId="49" fontId="18" fillId="0" borderId="5" xfId="0" applyNumberFormat="1" applyFont="1" applyBorder="1" applyAlignment="1" applyProtection="1">
      <alignment horizontal="left" vertical="center" wrapText="1"/>
      <protection locked="0" hidden="1"/>
    </xf>
    <xf numFmtId="49" fontId="18" fillId="0" borderId="59" xfId="0" applyNumberFormat="1" applyFont="1" applyBorder="1" applyAlignment="1" applyProtection="1">
      <alignment horizontal="left" vertical="center" wrapText="1"/>
      <protection locked="0" hidden="1"/>
    </xf>
    <xf numFmtId="0" fontId="2" fillId="2" borderId="7" xfId="0" applyFont="1" applyFill="1" applyBorder="1" applyAlignment="1">
      <alignment horizontal="center" vertical="center" wrapText="1"/>
    </xf>
    <xf numFmtId="177" fontId="84" fillId="0" borderId="6" xfId="0" quotePrefix="1" applyNumberFormat="1" applyFont="1" applyBorder="1" applyAlignment="1" applyProtection="1">
      <alignment horizontal="left" vertical="center" wrapText="1"/>
      <protection locked="0"/>
    </xf>
    <xf numFmtId="49" fontId="84" fillId="0" borderId="7" xfId="0" applyNumberFormat="1" applyFont="1" applyBorder="1" applyAlignment="1" applyProtection="1">
      <alignment horizontal="left" vertical="center" wrapText="1"/>
      <protection locked="0"/>
    </xf>
    <xf numFmtId="177" fontId="84" fillId="0" borderId="6" xfId="0" quotePrefix="1" applyNumberFormat="1" applyFont="1" applyBorder="1" applyAlignment="1" applyProtection="1">
      <alignment horizontal="left" vertical="center" shrinkToFit="1"/>
      <protection locked="0"/>
    </xf>
    <xf numFmtId="49" fontId="84" fillId="0" borderId="7" xfId="0" applyNumberFormat="1" applyFont="1" applyBorder="1" applyAlignment="1" applyProtection="1">
      <alignment horizontal="left" vertical="center" shrinkToFit="1"/>
      <protection locked="0"/>
    </xf>
    <xf numFmtId="177" fontId="84" fillId="0" borderId="8" xfId="0" quotePrefix="1" applyNumberFormat="1" applyFont="1" applyBorder="1" applyAlignment="1" applyProtection="1">
      <alignment horizontal="left" vertical="center" shrinkToFit="1"/>
      <protection locked="0"/>
    </xf>
    <xf numFmtId="49" fontId="84" fillId="0" borderId="25" xfId="0" applyNumberFormat="1" applyFont="1" applyBorder="1" applyAlignment="1" applyProtection="1">
      <alignment horizontal="left" vertical="center" shrinkToFit="1"/>
      <protection locked="0"/>
    </xf>
    <xf numFmtId="177" fontId="84" fillId="0" borderId="60" xfId="0" quotePrefix="1" applyNumberFormat="1" applyFont="1" applyBorder="1" applyAlignment="1" applyProtection="1">
      <alignment horizontal="left" vertical="center" shrinkToFit="1"/>
      <protection locked="0"/>
    </xf>
    <xf numFmtId="49" fontId="84" fillId="0" borderId="56" xfId="0" applyNumberFormat="1" applyFont="1" applyBorder="1" applyAlignment="1" applyProtection="1">
      <alignment horizontal="left" vertical="center" shrinkToFit="1"/>
      <protection locked="0"/>
    </xf>
    <xf numFmtId="177" fontId="84" fillId="0" borderId="6" xfId="0" applyNumberFormat="1" applyFont="1" applyBorder="1" applyAlignment="1" applyProtection="1">
      <alignment horizontal="left" vertical="center" shrinkToFit="1"/>
      <protection locked="0"/>
    </xf>
    <xf numFmtId="177" fontId="84" fillId="0" borderId="43" xfId="0" applyNumberFormat="1" applyFont="1" applyBorder="1" applyAlignment="1" applyProtection="1">
      <alignment horizontal="left" vertical="center" shrinkToFit="1"/>
      <protection locked="0"/>
    </xf>
    <xf numFmtId="177" fontId="84" fillId="0" borderId="8" xfId="0" applyNumberFormat="1" applyFont="1" applyBorder="1" applyAlignment="1" applyProtection="1">
      <alignment horizontal="left" vertical="center" shrinkToFit="1"/>
      <protection locked="0"/>
    </xf>
    <xf numFmtId="177" fontId="84" fillId="0" borderId="60" xfId="0" applyNumberFormat="1" applyFont="1" applyBorder="1" applyAlignment="1" applyProtection="1">
      <alignment horizontal="left" vertical="center" shrinkToFit="1"/>
      <protection locked="0"/>
    </xf>
    <xf numFmtId="177" fontId="84" fillId="0" borderId="61" xfId="0" applyNumberFormat="1" applyFont="1" applyBorder="1" applyAlignment="1" applyProtection="1">
      <alignment horizontal="left" vertical="center" shrinkToFit="1"/>
      <protection locked="0"/>
    </xf>
    <xf numFmtId="49" fontId="84" fillId="0" borderId="48" xfId="0" applyNumberFormat="1" applyFont="1" applyBorder="1" applyAlignment="1" applyProtection="1">
      <alignment horizontal="left" vertical="center" shrinkToFit="1"/>
      <protection locked="0"/>
    </xf>
    <xf numFmtId="0" fontId="2" fillId="3" borderId="2" xfId="0" applyFont="1" applyFill="1" applyBorder="1" applyAlignment="1">
      <alignment horizontal="center" wrapText="1"/>
    </xf>
    <xf numFmtId="0" fontId="88" fillId="2" borderId="20" xfId="0" applyFont="1" applyFill="1" applyBorder="1" applyAlignment="1">
      <alignment horizontal="center" vertical="center"/>
    </xf>
    <xf numFmtId="0" fontId="2" fillId="2" borderId="2" xfId="0" applyFont="1" applyFill="1" applyBorder="1" applyAlignment="1">
      <alignment horizontal="right" vertical="center" wrapText="1"/>
    </xf>
    <xf numFmtId="0" fontId="0" fillId="0" borderId="0" xfId="0" applyAlignment="1">
      <alignment horizontal="left" vertical="center"/>
    </xf>
    <xf numFmtId="49" fontId="84" fillId="0" borderId="9" xfId="0" applyNumberFormat="1" applyFont="1" applyBorder="1" applyAlignment="1" applyProtection="1">
      <alignment vertical="center" wrapText="1" shrinkToFit="1"/>
      <protection locked="0"/>
    </xf>
    <xf numFmtId="49" fontId="18" fillId="0" borderId="25" xfId="0" applyNumberFormat="1" applyFont="1" applyBorder="1" applyAlignment="1" applyProtection="1">
      <alignment vertical="center" wrapText="1" shrinkToFit="1"/>
      <protection locked="0"/>
    </xf>
    <xf numFmtId="177" fontId="2" fillId="2" borderId="43" xfId="0" applyNumberFormat="1" applyFont="1" applyFill="1" applyBorder="1" applyAlignment="1">
      <alignment horizontal="center" vertical="center" wrapText="1"/>
    </xf>
    <xf numFmtId="0" fontId="84" fillId="8" borderId="45" xfId="0" applyFont="1" applyFill="1" applyBorder="1" applyAlignment="1" applyProtection="1">
      <alignment horizontal="left" vertical="top" wrapText="1"/>
      <protection locked="0"/>
    </xf>
    <xf numFmtId="0" fontId="84" fillId="8" borderId="46" xfId="0" applyFont="1" applyFill="1" applyBorder="1" applyAlignment="1" applyProtection="1">
      <alignment horizontal="left" vertical="top" wrapText="1"/>
      <protection locked="0"/>
    </xf>
    <xf numFmtId="0" fontId="47" fillId="2" borderId="43" xfId="0" applyFont="1" applyFill="1" applyBorder="1" applyAlignment="1">
      <alignment horizontal="center" vertical="center"/>
    </xf>
    <xf numFmtId="0" fontId="0" fillId="0" borderId="47" xfId="0" applyBorder="1">
      <alignment vertical="center"/>
    </xf>
    <xf numFmtId="0" fontId="2" fillId="3" borderId="2" xfId="0" applyFont="1" applyFill="1" applyBorder="1" applyAlignment="1">
      <alignment horizontal="center" vertical="center" wrapText="1"/>
    </xf>
    <xf numFmtId="0" fontId="0" fillId="0" borderId="20" xfId="0" applyBorder="1">
      <alignment vertical="center"/>
    </xf>
    <xf numFmtId="0" fontId="2" fillId="2" borderId="2" xfId="0" applyFont="1" applyFill="1" applyBorder="1" applyAlignment="1">
      <alignment horizontal="center" vertical="center" wrapText="1"/>
    </xf>
    <xf numFmtId="0" fontId="2" fillId="2" borderId="44" xfId="0" applyFont="1" applyFill="1" applyBorder="1" applyAlignment="1">
      <alignment horizontal="right" vertical="center" wrapText="1"/>
    </xf>
    <xf numFmtId="0" fontId="0" fillId="0" borderId="48" xfId="0" applyBorder="1" applyAlignment="1">
      <alignment horizontal="right" vertical="center"/>
    </xf>
    <xf numFmtId="0" fontId="18" fillId="8" borderId="45" xfId="0" applyFont="1" applyFill="1" applyBorder="1" applyAlignment="1" applyProtection="1">
      <alignment horizontal="left" vertical="top"/>
      <protection locked="0"/>
    </xf>
    <xf numFmtId="0" fontId="18" fillId="8" borderId="46" xfId="0" applyFont="1" applyFill="1" applyBorder="1" applyAlignment="1" applyProtection="1">
      <alignment horizontal="left" vertical="top"/>
      <protection locked="0"/>
    </xf>
    <xf numFmtId="0" fontId="2" fillId="4" borderId="3" xfId="0" applyFont="1" applyFill="1" applyBorder="1" applyAlignment="1">
      <alignment horizontal="center" vertical="center"/>
    </xf>
    <xf numFmtId="0" fontId="2" fillId="4" borderId="5" xfId="0" applyFont="1" applyFill="1" applyBorder="1" applyAlignment="1">
      <alignment horizontal="center" vertical="center"/>
    </xf>
    <xf numFmtId="0" fontId="28" fillId="8" borderId="0" xfId="0" applyFont="1" applyFill="1" applyAlignment="1">
      <alignment vertical="center" shrinkToFit="1"/>
    </xf>
    <xf numFmtId="0" fontId="0" fillId="0" borderId="0" xfId="0" applyAlignment="1">
      <alignment vertical="center" shrinkToFit="1"/>
    </xf>
    <xf numFmtId="0" fontId="24" fillId="8" borderId="0" xfId="0" applyFont="1" applyFill="1" applyAlignment="1">
      <alignment vertical="center" shrinkToFit="1"/>
    </xf>
    <xf numFmtId="0" fontId="37" fillId="8" borderId="10" xfId="0" applyFont="1" applyFill="1" applyBorder="1" applyAlignment="1">
      <alignment horizontal="center" vertical="center" wrapText="1"/>
    </xf>
    <xf numFmtId="0" fontId="37" fillId="8" borderId="22" xfId="0" applyFont="1" applyFill="1" applyBorder="1" applyAlignment="1">
      <alignment horizontal="center" vertical="center" wrapText="1"/>
    </xf>
    <xf numFmtId="0" fontId="78" fillId="9" borderId="29" xfId="0" applyFont="1" applyFill="1" applyBorder="1" applyAlignment="1">
      <alignment horizontal="center" vertical="center"/>
    </xf>
    <xf numFmtId="0" fontId="82" fillId="9" borderId="0" xfId="0" applyFont="1" applyFill="1" applyAlignment="1">
      <alignment horizontal="center" vertical="center"/>
    </xf>
    <xf numFmtId="0" fontId="82" fillId="9" borderId="30" xfId="0" applyFont="1" applyFill="1" applyBorder="1" applyAlignment="1">
      <alignment horizontal="center" vertical="center"/>
    </xf>
    <xf numFmtId="0" fontId="8" fillId="4" borderId="4" xfId="0" applyFont="1" applyFill="1" applyBorder="1" applyAlignment="1">
      <alignment horizontal="left" vertical="center"/>
    </xf>
    <xf numFmtId="0" fontId="8" fillId="4" borderId="5" xfId="0" applyFont="1" applyFill="1" applyBorder="1" applyAlignment="1">
      <alignment horizontal="left" vertical="center"/>
    </xf>
    <xf numFmtId="0" fontId="83" fillId="9" borderId="31" xfId="0" applyFont="1" applyFill="1" applyBorder="1" applyAlignment="1">
      <alignment horizontal="center" vertical="center"/>
    </xf>
    <xf numFmtId="0" fontId="83" fillId="9" borderId="32" xfId="0" applyFont="1" applyFill="1" applyBorder="1" applyAlignment="1">
      <alignment horizontal="center" vertical="center"/>
    </xf>
    <xf numFmtId="0" fontId="83" fillId="9" borderId="33" xfId="0" applyFont="1" applyFill="1" applyBorder="1" applyAlignment="1">
      <alignment horizontal="center" vertical="center"/>
    </xf>
    <xf numFmtId="0" fontId="89" fillId="9" borderId="27" xfId="0" applyFont="1" applyFill="1" applyBorder="1" applyAlignment="1">
      <alignment horizontal="left" vertical="center"/>
    </xf>
    <xf numFmtId="0" fontId="89" fillId="9" borderId="28" xfId="0" applyFont="1" applyFill="1" applyBorder="1" applyAlignment="1">
      <alignment horizontal="left" vertical="center"/>
    </xf>
    <xf numFmtId="0" fontId="32" fillId="8" borderId="10" xfId="0" applyFont="1" applyFill="1" applyBorder="1" applyAlignment="1">
      <alignment horizontal="center" vertical="center" wrapText="1"/>
    </xf>
    <xf numFmtId="0" fontId="32" fillId="8" borderId="22" xfId="0" applyFont="1" applyFill="1" applyBorder="1" applyAlignment="1">
      <alignment horizontal="center" vertical="center" wrapText="1"/>
    </xf>
    <xf numFmtId="0" fontId="33" fillId="8" borderId="10" xfId="0" applyFont="1" applyFill="1" applyBorder="1" applyAlignment="1">
      <alignment horizontal="center" vertical="center" wrapText="1"/>
    </xf>
    <xf numFmtId="0" fontId="33" fillId="8" borderId="22" xfId="0" applyFont="1" applyFill="1" applyBorder="1" applyAlignment="1">
      <alignment horizontal="center" vertical="center" wrapText="1"/>
    </xf>
    <xf numFmtId="0" fontId="16" fillId="8" borderId="10" xfId="0" applyFont="1" applyFill="1" applyBorder="1" applyAlignment="1">
      <alignment horizontal="center" vertical="center" wrapText="1"/>
    </xf>
    <xf numFmtId="0" fontId="17" fillId="8" borderId="21" xfId="0" applyFont="1" applyFill="1" applyBorder="1" applyAlignment="1">
      <alignment horizontal="center" vertical="center" wrapText="1"/>
    </xf>
    <xf numFmtId="0" fontId="17" fillId="8" borderId="22" xfId="0" applyFont="1" applyFill="1" applyBorder="1" applyAlignment="1">
      <alignment horizontal="center" vertical="center" wrapText="1"/>
    </xf>
    <xf numFmtId="0" fontId="41" fillId="8" borderId="0" xfId="0" applyFont="1" applyFill="1" applyAlignment="1">
      <alignment horizontal="center" vertical="center"/>
    </xf>
    <xf numFmtId="0" fontId="13" fillId="8" borderId="0" xfId="0" applyFont="1" applyFill="1" applyAlignment="1">
      <alignment horizontal="center" vertical="center" shrinkToFit="1"/>
    </xf>
    <xf numFmtId="0" fontId="42" fillId="0" borderId="0" xfId="0" applyFont="1" applyAlignment="1">
      <alignment horizontal="center" vertical="center"/>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xf>
    <xf numFmtId="0" fontId="2" fillId="0" borderId="0" xfId="0" applyFont="1" applyAlignment="1">
      <alignment horizontal="center" vertical="center"/>
    </xf>
    <xf numFmtId="0" fontId="32" fillId="8" borderId="21" xfId="0" applyFont="1" applyFill="1" applyBorder="1" applyAlignment="1">
      <alignment horizontal="center" vertical="center" wrapText="1"/>
    </xf>
    <xf numFmtId="0" fontId="8" fillId="2" borderId="4" xfId="0" applyFont="1" applyFill="1" applyBorder="1" applyAlignment="1">
      <alignment horizontal="left" vertical="center"/>
    </xf>
    <xf numFmtId="0" fontId="37" fillId="8" borderId="21" xfId="0" applyFont="1" applyFill="1" applyBorder="1" applyAlignment="1">
      <alignment horizontal="center" vertical="center" wrapText="1"/>
    </xf>
    <xf numFmtId="0" fontId="18" fillId="8" borderId="10" xfId="0" applyFont="1" applyFill="1" applyBorder="1" applyAlignment="1">
      <alignment horizontal="center" vertical="center"/>
    </xf>
    <xf numFmtId="0" fontId="18" fillId="8" borderId="21" xfId="0" applyFont="1" applyFill="1" applyBorder="1" applyAlignment="1">
      <alignment horizontal="center" vertical="center"/>
    </xf>
    <xf numFmtId="0" fontId="18" fillId="8" borderId="22" xfId="0" applyFont="1" applyFill="1" applyBorder="1" applyAlignment="1">
      <alignment horizontal="center" vertical="center"/>
    </xf>
    <xf numFmtId="0" fontId="33" fillId="8" borderId="21" xfId="0" applyFont="1" applyFill="1" applyBorder="1" applyAlignment="1">
      <alignment horizontal="center" vertical="center" wrapText="1"/>
    </xf>
    <xf numFmtId="0" fontId="8" fillId="4" borderId="3"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5" xfId="0" applyFont="1" applyFill="1" applyBorder="1" applyAlignment="1">
      <alignment horizontal="center" vertical="center"/>
    </xf>
    <xf numFmtId="0" fontId="21" fillId="2" borderId="10" xfId="0" applyFont="1" applyFill="1" applyBorder="1" applyAlignment="1">
      <alignment horizontal="center" vertical="center" wrapText="1"/>
    </xf>
    <xf numFmtId="0" fontId="21" fillId="2" borderId="22" xfId="0" applyFont="1" applyFill="1" applyBorder="1" applyAlignment="1">
      <alignment horizontal="center" vertical="center" wrapText="1"/>
    </xf>
    <xf numFmtId="0" fontId="62" fillId="2" borderId="44" xfId="0" applyFont="1" applyFill="1" applyBorder="1" applyAlignment="1">
      <alignment horizontal="center" vertical="center"/>
    </xf>
    <xf numFmtId="0" fontId="0" fillId="0" borderId="48" xfId="0" applyBorder="1">
      <alignment vertical="center"/>
    </xf>
    <xf numFmtId="0" fontId="16" fillId="8" borderId="45" xfId="0" applyFont="1" applyFill="1" applyBorder="1" applyAlignment="1" applyProtection="1">
      <alignment horizontal="left" vertical="top"/>
      <protection locked="0"/>
    </xf>
    <xf numFmtId="0" fontId="16" fillId="8" borderId="46" xfId="0" applyFont="1" applyFill="1" applyBorder="1" applyAlignment="1" applyProtection="1">
      <alignment horizontal="left" vertical="top"/>
      <protection locked="0"/>
    </xf>
    <xf numFmtId="0" fontId="62" fillId="4" borderId="3" xfId="0" applyFont="1" applyFill="1" applyBorder="1" applyAlignment="1">
      <alignment horizontal="center" vertical="center"/>
    </xf>
    <xf numFmtId="0" fontId="62" fillId="4" borderId="5" xfId="0" applyFont="1" applyFill="1" applyBorder="1" applyAlignment="1">
      <alignment horizontal="center" vertical="center"/>
    </xf>
    <xf numFmtId="0" fontId="24" fillId="8" borderId="45" xfId="0" applyFont="1" applyFill="1" applyBorder="1" applyAlignment="1" applyProtection="1">
      <alignment horizontal="left" vertical="top" wrapText="1"/>
      <protection locked="0"/>
    </xf>
    <xf numFmtId="0" fontId="24" fillId="8" borderId="46" xfId="0" applyFont="1" applyFill="1" applyBorder="1" applyAlignment="1" applyProtection="1">
      <alignment horizontal="left" vertical="top" wrapText="1"/>
      <protection locked="0"/>
    </xf>
    <xf numFmtId="0" fontId="62" fillId="2" borderId="10" xfId="0" applyFont="1" applyFill="1" applyBorder="1" applyAlignment="1">
      <alignment horizontal="center" vertical="center" wrapText="1"/>
    </xf>
    <xf numFmtId="0" fontId="62" fillId="2" borderId="11" xfId="0" applyFont="1" applyFill="1" applyBorder="1" applyAlignment="1">
      <alignment horizontal="center" vertical="center"/>
    </xf>
    <xf numFmtId="0" fontId="62" fillId="2" borderId="2" xfId="0" applyFont="1" applyFill="1" applyBorder="1" applyAlignment="1">
      <alignment horizontal="center" vertical="center" wrapText="1"/>
    </xf>
    <xf numFmtId="0" fontId="2" fillId="8" borderId="15" xfId="0" applyFont="1" applyFill="1" applyBorder="1" applyAlignment="1">
      <alignment horizontal="center" vertical="center"/>
    </xf>
    <xf numFmtId="0" fontId="61" fillId="2" borderId="4" xfId="0" applyFont="1" applyFill="1" applyBorder="1" applyAlignment="1">
      <alignment horizontal="left" vertical="center"/>
    </xf>
    <xf numFmtId="0" fontId="61" fillId="4" borderId="4" xfId="0" applyFont="1" applyFill="1" applyBorder="1" applyAlignment="1">
      <alignment horizontal="left" vertical="center"/>
    </xf>
    <xf numFmtId="0" fontId="66" fillId="0" borderId="5" xfId="0" applyFont="1" applyBorder="1">
      <alignment vertical="center"/>
    </xf>
  </cellXfs>
  <cellStyles count="10">
    <cellStyle name="ハイパーリンク" xfId="1" builtinId="8" hidden="1"/>
    <cellStyle name="ハイパーリンク" xfId="3" builtinId="8" hidden="1"/>
    <cellStyle name="ハイパーリンク" xfId="4" builtinId="8" hidden="1"/>
    <cellStyle name="ハイパーリンク" xfId="5" builtinId="8" hidden="1"/>
    <cellStyle name="ハイパーリンク" xfId="6" builtinId="8" hidden="1"/>
    <cellStyle name="ハイパーリンク" xfId="9" builtinId="8"/>
    <cellStyle name="リンク セル" xfId="8" builtinId="24" hidden="1"/>
    <cellStyle name="標準" xfId="0" builtinId="0"/>
    <cellStyle name="標準 2" xfId="2" xr:uid="{00000000-0005-0000-0000-000005000000}"/>
    <cellStyle name="表示済みのハイパーリンク" xfId="7" builtinId="9" hidden="1"/>
  </cellStyles>
  <dxfs count="8">
    <dxf>
      <fill>
        <patternFill>
          <bgColor rgb="FFFFFF00"/>
        </patternFill>
      </fill>
    </dxf>
    <dxf>
      <fill>
        <patternFill>
          <bgColor rgb="FFFFFF00"/>
        </patternFill>
      </fill>
    </dxf>
    <dxf>
      <font>
        <color theme="0"/>
      </font>
      <fill>
        <patternFill patternType="solid">
          <bgColor rgb="FFFFFF00"/>
        </patternFill>
      </fill>
      <border>
        <vertical/>
        <horizontal/>
      </border>
    </dxf>
    <dxf>
      <font>
        <color theme="0"/>
      </font>
      <fill>
        <patternFill patternType="none">
          <bgColor auto="1"/>
        </patternFill>
      </fill>
      <border>
        <left style="thin">
          <color auto="1"/>
        </left>
        <right/>
        <top/>
        <bottom/>
        <vertical/>
        <horizontal/>
      </border>
    </dxf>
    <dxf>
      <font>
        <color rgb="FFFF0000"/>
      </font>
      <fill>
        <patternFill patternType="solid">
          <bgColor theme="7" tint="0.59996337778862885"/>
        </patternFill>
      </fill>
      <border>
        <vertical/>
        <horizontal/>
      </border>
    </dxf>
    <dxf>
      <font>
        <color theme="0"/>
      </font>
    </dxf>
    <dxf>
      <fill>
        <patternFill>
          <bgColor rgb="FFFFFF00"/>
        </patternFill>
      </fill>
    </dxf>
    <dxf>
      <fill>
        <patternFill>
          <bgColor rgb="FFFFFF00"/>
        </patternFill>
      </fill>
    </dxf>
  </dxfs>
  <tableStyles count="0" defaultTableStyle="TableStyleMedium2" defaultPivotStyle="PivotStyleLight16"/>
  <colors>
    <mruColors>
      <color rgb="FF9966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fmlaLink="$AY$186"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 Id="rId4" Type="http://schemas.openxmlformats.org/officeDocument/2006/relationships/image" Target="../media/image5.svg"/></Relationships>
</file>

<file path=xl/drawings/drawing1.xml><?xml version="1.0" encoding="utf-8"?>
<xdr:wsDr xmlns:xdr="http://schemas.openxmlformats.org/drawingml/2006/spreadsheetDrawing" xmlns:a="http://schemas.openxmlformats.org/drawingml/2006/main">
  <xdr:twoCellAnchor>
    <xdr:from>
      <xdr:col>2</xdr:col>
      <xdr:colOff>108856</xdr:colOff>
      <xdr:row>30</xdr:row>
      <xdr:rowOff>95251</xdr:rowOff>
    </xdr:from>
    <xdr:to>
      <xdr:col>5</xdr:col>
      <xdr:colOff>3646714</xdr:colOff>
      <xdr:row>31</xdr:row>
      <xdr:rowOff>925287</xdr:rowOff>
    </xdr:to>
    <xdr:sp macro="" textlink="" fLocksText="0">
      <xdr:nvSpPr>
        <xdr:cNvPr id="2" name="テキスト ボックス 1">
          <a:extLst>
            <a:ext uri="{FF2B5EF4-FFF2-40B4-BE49-F238E27FC236}">
              <a16:creationId xmlns:a16="http://schemas.microsoft.com/office/drawing/2014/main" id="{00000000-0008-0000-0000-000002000000}"/>
            </a:ext>
          </a:extLst>
        </xdr:cNvPr>
        <xdr:cNvSpPr txBox="1"/>
      </xdr:nvSpPr>
      <xdr:spPr>
        <a:xfrm>
          <a:off x="3633106" y="10300608"/>
          <a:ext cx="13171715" cy="952500"/>
        </a:xfrm>
        <a:prstGeom prst="rect">
          <a:avLst/>
        </a:prstGeom>
        <a:noFill/>
        <a:ln w="63500" cap="rnd" cmpd="sng">
          <a:solidFill>
            <a:srgbClr val="FF0000"/>
          </a:solidFill>
          <a:roun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fLocksWithSheet="0"/>
  </xdr:twoCellAnchor>
  <mc:AlternateContent xmlns:mc="http://schemas.openxmlformats.org/markup-compatibility/2006">
    <mc:Choice xmlns:a14="http://schemas.microsoft.com/office/drawing/2010/main" Requires="a14">
      <xdr:twoCellAnchor>
        <xdr:from>
          <xdr:col>2</xdr:col>
          <xdr:colOff>2066925</xdr:colOff>
          <xdr:row>31</xdr:row>
          <xdr:rowOff>47625</xdr:rowOff>
        </xdr:from>
        <xdr:to>
          <xdr:col>3</xdr:col>
          <xdr:colOff>285750</xdr:colOff>
          <xdr:row>31</xdr:row>
          <xdr:rowOff>752475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xdr:col>
      <xdr:colOff>27214</xdr:colOff>
      <xdr:row>65</xdr:row>
      <xdr:rowOff>54429</xdr:rowOff>
    </xdr:from>
    <xdr:to>
      <xdr:col>1</xdr:col>
      <xdr:colOff>2340427</xdr:colOff>
      <xdr:row>67</xdr:row>
      <xdr:rowOff>81643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8393" y="23172965"/>
          <a:ext cx="2313213" cy="585107"/>
        </a:xfrm>
        <a:prstGeom prst="rect">
          <a:avLst/>
        </a:prstGeom>
        <a:solidFill>
          <a:srgbClr val="FFFF00"/>
        </a:solidFill>
        <a:ln w="38100"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solidFill>
                <a:sysClr val="windowText" lastClr="000000"/>
              </a:solidFill>
            </a:rPr>
            <a:t>3</a:t>
          </a:r>
          <a:r>
            <a:rPr kumimoji="1" lang="ja-JP" altLang="en-US" sz="1100">
              <a:solidFill>
                <a:sysClr val="windowText" lastClr="000000"/>
              </a:solidFill>
            </a:rPr>
            <a:t>か所採取された場合でも</a:t>
          </a:r>
          <a:endParaRPr kumimoji="1" lang="en-US" altLang="ja-JP" sz="1100">
            <a:solidFill>
              <a:sysClr val="windowText" lastClr="000000"/>
            </a:solidFill>
          </a:endParaRPr>
        </a:p>
        <a:p>
          <a:r>
            <a:rPr kumimoji="1" lang="en-US" altLang="ja-JP" sz="1100">
              <a:solidFill>
                <a:sysClr val="windowText" lastClr="000000"/>
              </a:solidFill>
            </a:rPr>
            <a:t>1</a:t>
          </a:r>
          <a:r>
            <a:rPr kumimoji="1" lang="ja-JP" altLang="en-US" sz="1100">
              <a:solidFill>
                <a:sysClr val="windowText" lastClr="000000"/>
              </a:solidFill>
            </a:rPr>
            <a:t>行に記載ください</a:t>
          </a:r>
        </a:p>
      </xdr:txBody>
    </xdr:sp>
    <xdr:clientData/>
  </xdr:twoCellAnchor>
  <xdr:twoCellAnchor editAs="oneCell">
    <xdr:from>
      <xdr:col>7</xdr:col>
      <xdr:colOff>1728109</xdr:colOff>
      <xdr:row>0</xdr:row>
      <xdr:rowOff>244929</xdr:rowOff>
    </xdr:from>
    <xdr:to>
      <xdr:col>8</xdr:col>
      <xdr:colOff>1110831</xdr:colOff>
      <xdr:row>5</xdr:row>
      <xdr:rowOff>272144</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329323" y="244929"/>
          <a:ext cx="1927258" cy="17281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1170219</xdr:colOff>
      <xdr:row>24</xdr:row>
      <xdr:rowOff>530680</xdr:rowOff>
    </xdr:from>
    <xdr:to>
      <xdr:col>2</xdr:col>
      <xdr:colOff>1796146</xdr:colOff>
      <xdr:row>26</xdr:row>
      <xdr:rowOff>122467</xdr:rowOff>
    </xdr:to>
    <xdr:grpSp>
      <xdr:nvGrpSpPr>
        <xdr:cNvPr id="2" name="グループ化 1">
          <a:extLst>
            <a:ext uri="{FF2B5EF4-FFF2-40B4-BE49-F238E27FC236}">
              <a16:creationId xmlns:a16="http://schemas.microsoft.com/office/drawing/2014/main" id="{5AE48CBE-5912-462F-BD4C-FF3A77FE2D18}"/>
            </a:ext>
          </a:extLst>
        </xdr:cNvPr>
        <xdr:cNvGrpSpPr/>
      </xdr:nvGrpSpPr>
      <xdr:grpSpPr>
        <a:xfrm>
          <a:off x="4853219" y="13151305"/>
          <a:ext cx="625927" cy="734787"/>
          <a:chOff x="1973036" y="31786286"/>
          <a:chExt cx="1619250" cy="1891393"/>
        </a:xfrm>
      </xdr:grpSpPr>
      <xdr:sp macro="" textlink="">
        <xdr:nvSpPr>
          <xdr:cNvPr id="3" name="正方形/長方形 2">
            <a:extLst>
              <a:ext uri="{FF2B5EF4-FFF2-40B4-BE49-F238E27FC236}">
                <a16:creationId xmlns:a16="http://schemas.microsoft.com/office/drawing/2014/main" id="{D4F0E57D-CE03-DAD2-56FE-CB7B60CCE332}"/>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4" name="直線コネクタ 3">
            <a:extLst>
              <a:ext uri="{FF2B5EF4-FFF2-40B4-BE49-F238E27FC236}">
                <a16:creationId xmlns:a16="http://schemas.microsoft.com/office/drawing/2014/main" id="{7775362D-CCDC-207E-7DD1-F9FD17D44770}"/>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1211034</xdr:colOff>
      <xdr:row>25</xdr:row>
      <xdr:rowOff>176894</xdr:rowOff>
    </xdr:from>
    <xdr:to>
      <xdr:col>2</xdr:col>
      <xdr:colOff>1768926</xdr:colOff>
      <xdr:row>25</xdr:row>
      <xdr:rowOff>394608</xdr:rowOff>
    </xdr:to>
    <xdr:sp macro="" textlink="">
      <xdr:nvSpPr>
        <xdr:cNvPr id="5" name="テキスト ボックス 4">
          <a:extLst>
            <a:ext uri="{FF2B5EF4-FFF2-40B4-BE49-F238E27FC236}">
              <a16:creationId xmlns:a16="http://schemas.microsoft.com/office/drawing/2014/main" id="{BFB2F6D4-3D1B-4287-80DE-1E3F2257904A}"/>
            </a:ext>
          </a:extLst>
        </xdr:cNvPr>
        <xdr:cNvSpPr txBox="1"/>
      </xdr:nvSpPr>
      <xdr:spPr>
        <a:xfrm>
          <a:off x="4887684" y="12216494"/>
          <a:ext cx="557892"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BIZ UDゴシック" panose="020B0400000000000000" pitchFamily="49" charset="-128"/>
              <a:ea typeface="BIZ UDゴシック" panose="020B0400000000000000" pitchFamily="49" charset="-128"/>
            </a:rPr>
            <a:t>北面</a:t>
          </a:r>
        </a:p>
      </xdr:txBody>
    </xdr:sp>
    <xdr:clientData/>
  </xdr:twoCellAnchor>
  <xdr:twoCellAnchor>
    <xdr:from>
      <xdr:col>6</xdr:col>
      <xdr:colOff>95241</xdr:colOff>
      <xdr:row>23</xdr:row>
      <xdr:rowOff>258535</xdr:rowOff>
    </xdr:from>
    <xdr:to>
      <xdr:col>6</xdr:col>
      <xdr:colOff>1728098</xdr:colOff>
      <xdr:row>27</xdr:row>
      <xdr:rowOff>408214</xdr:rowOff>
    </xdr:to>
    <xdr:grpSp>
      <xdr:nvGrpSpPr>
        <xdr:cNvPr id="6" name="グループ化 5">
          <a:extLst>
            <a:ext uri="{FF2B5EF4-FFF2-40B4-BE49-F238E27FC236}">
              <a16:creationId xmlns:a16="http://schemas.microsoft.com/office/drawing/2014/main" id="{164E77B5-43BC-48E4-8AA2-93CFB6B4712B}"/>
            </a:ext>
          </a:extLst>
        </xdr:cNvPr>
        <xdr:cNvGrpSpPr/>
      </xdr:nvGrpSpPr>
      <xdr:grpSpPr>
        <a:xfrm>
          <a:off x="17192616" y="12307660"/>
          <a:ext cx="1632857" cy="2435679"/>
          <a:chOff x="1973036" y="31786286"/>
          <a:chExt cx="1619250" cy="1891393"/>
        </a:xfrm>
      </xdr:grpSpPr>
      <xdr:sp macro="" textlink="">
        <xdr:nvSpPr>
          <xdr:cNvPr id="7" name="正方形/長方形 6">
            <a:extLst>
              <a:ext uri="{FF2B5EF4-FFF2-40B4-BE49-F238E27FC236}">
                <a16:creationId xmlns:a16="http://schemas.microsoft.com/office/drawing/2014/main" id="{093B588A-BAE4-BF22-A0FF-25EEA92ED46D}"/>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8" name="直線コネクタ 7">
            <a:extLst>
              <a:ext uri="{FF2B5EF4-FFF2-40B4-BE49-F238E27FC236}">
                <a16:creationId xmlns:a16="http://schemas.microsoft.com/office/drawing/2014/main" id="{7FDB8C31-F966-D3B4-F47E-5ABD19BDC572}"/>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1034134</xdr:colOff>
      <xdr:row>24</xdr:row>
      <xdr:rowOff>544287</xdr:rowOff>
    </xdr:from>
    <xdr:to>
      <xdr:col>5</xdr:col>
      <xdr:colOff>1660061</xdr:colOff>
      <xdr:row>26</xdr:row>
      <xdr:rowOff>136074</xdr:rowOff>
    </xdr:to>
    <xdr:grpSp>
      <xdr:nvGrpSpPr>
        <xdr:cNvPr id="9" name="グループ化 8">
          <a:extLst>
            <a:ext uri="{FF2B5EF4-FFF2-40B4-BE49-F238E27FC236}">
              <a16:creationId xmlns:a16="http://schemas.microsoft.com/office/drawing/2014/main" id="{63201194-246A-4D6E-8DF3-9CB5DEDF959D}"/>
            </a:ext>
          </a:extLst>
        </xdr:cNvPr>
        <xdr:cNvGrpSpPr/>
      </xdr:nvGrpSpPr>
      <xdr:grpSpPr>
        <a:xfrm>
          <a:off x="14353259" y="13164912"/>
          <a:ext cx="625927" cy="734787"/>
          <a:chOff x="1973036" y="31786286"/>
          <a:chExt cx="1619250" cy="1891393"/>
        </a:xfrm>
      </xdr:grpSpPr>
      <xdr:sp macro="" textlink="">
        <xdr:nvSpPr>
          <xdr:cNvPr id="10" name="正方形/長方形 9">
            <a:extLst>
              <a:ext uri="{FF2B5EF4-FFF2-40B4-BE49-F238E27FC236}">
                <a16:creationId xmlns:a16="http://schemas.microsoft.com/office/drawing/2014/main" id="{12D94886-21AC-5E6F-7505-37F514DE2E0B}"/>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1" name="直線コネクタ 10">
            <a:extLst>
              <a:ext uri="{FF2B5EF4-FFF2-40B4-BE49-F238E27FC236}">
                <a16:creationId xmlns:a16="http://schemas.microsoft.com/office/drawing/2014/main" id="{DA85F9C3-F2D2-A000-6A91-1593D8A20B2B}"/>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27214</xdr:colOff>
      <xdr:row>9</xdr:row>
      <xdr:rowOff>95251</xdr:rowOff>
    </xdr:from>
    <xdr:to>
      <xdr:col>1</xdr:col>
      <xdr:colOff>2340427</xdr:colOff>
      <xdr:row>11</xdr:row>
      <xdr:rowOff>231322</xdr:rowOff>
    </xdr:to>
    <xdr:sp macro="" textlink="">
      <xdr:nvSpPr>
        <xdr:cNvPr id="12" name="テキスト ボックス 11">
          <a:extLst>
            <a:ext uri="{FF2B5EF4-FFF2-40B4-BE49-F238E27FC236}">
              <a16:creationId xmlns:a16="http://schemas.microsoft.com/office/drawing/2014/main" id="{B671677D-3366-469F-A8B0-F46BE92155F2}"/>
            </a:ext>
          </a:extLst>
        </xdr:cNvPr>
        <xdr:cNvSpPr txBox="1"/>
      </xdr:nvSpPr>
      <xdr:spPr>
        <a:xfrm>
          <a:off x="741589" y="4533901"/>
          <a:ext cx="2313213" cy="688521"/>
        </a:xfrm>
        <a:prstGeom prst="rect">
          <a:avLst/>
        </a:prstGeom>
        <a:solidFill>
          <a:srgbClr val="FFFF00"/>
        </a:solidFill>
        <a:ln w="38100" cmpd="sng">
          <a:solidFill>
            <a:schemeClr val="accent5">
              <a:lumMod val="40000"/>
              <a:lumOff val="6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200">
              <a:solidFill>
                <a:schemeClr val="bg2">
                  <a:lumMod val="75000"/>
                </a:schemeClr>
              </a:solidFill>
            </a:rPr>
            <a:t>3</a:t>
          </a:r>
          <a:r>
            <a:rPr kumimoji="1" lang="ja-JP" altLang="en-US" sz="1200">
              <a:solidFill>
                <a:schemeClr val="bg2">
                  <a:lumMod val="75000"/>
                </a:schemeClr>
              </a:solidFill>
            </a:rPr>
            <a:t>か所採取された場合でも</a:t>
          </a:r>
          <a:endParaRPr kumimoji="1" lang="en-US" altLang="ja-JP" sz="1200">
            <a:solidFill>
              <a:schemeClr val="bg2">
                <a:lumMod val="75000"/>
              </a:schemeClr>
            </a:solidFill>
          </a:endParaRPr>
        </a:p>
        <a:p>
          <a:r>
            <a:rPr kumimoji="1" lang="en-US" altLang="ja-JP" sz="1200">
              <a:solidFill>
                <a:schemeClr val="bg2">
                  <a:lumMod val="75000"/>
                </a:schemeClr>
              </a:solidFill>
            </a:rPr>
            <a:t>1</a:t>
          </a:r>
          <a:r>
            <a:rPr kumimoji="1" lang="ja-JP" altLang="en-US" sz="1200">
              <a:solidFill>
                <a:schemeClr val="bg2">
                  <a:lumMod val="75000"/>
                </a:schemeClr>
              </a:solidFill>
            </a:rPr>
            <a:t>行に記載ください</a:t>
          </a:r>
        </a:p>
      </xdr:txBody>
    </xdr:sp>
    <xdr:clientData/>
  </xdr:twoCellAnchor>
  <xdr:twoCellAnchor>
    <xdr:from>
      <xdr:col>6</xdr:col>
      <xdr:colOff>1986643</xdr:colOff>
      <xdr:row>0</xdr:row>
      <xdr:rowOff>353787</xdr:rowOff>
    </xdr:from>
    <xdr:to>
      <xdr:col>7</xdr:col>
      <xdr:colOff>2490107</xdr:colOff>
      <xdr:row>2</xdr:row>
      <xdr:rowOff>136071</xdr:rowOff>
    </xdr:to>
    <xdr:sp macro="" textlink="">
      <xdr:nvSpPr>
        <xdr:cNvPr id="13" name="テキスト ボックス 12">
          <a:extLst>
            <a:ext uri="{FF2B5EF4-FFF2-40B4-BE49-F238E27FC236}">
              <a16:creationId xmlns:a16="http://schemas.microsoft.com/office/drawing/2014/main" id="{D98413CD-BA21-40F7-BE06-27B00D9C84FD}"/>
            </a:ext>
          </a:extLst>
        </xdr:cNvPr>
        <xdr:cNvSpPr txBox="1"/>
      </xdr:nvSpPr>
      <xdr:spPr>
        <a:xfrm>
          <a:off x="19074493" y="353787"/>
          <a:ext cx="4018189" cy="696684"/>
        </a:xfrm>
        <a:prstGeom prst="rect">
          <a:avLst/>
        </a:prstGeom>
        <a:solidFill>
          <a:schemeClr val="accent2">
            <a:lumMod val="60000"/>
            <a:lumOff val="4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固定電話番号の記載がない場合は、分析料金の先払いをお願いしております</a:t>
          </a:r>
        </a:p>
      </xdr:txBody>
    </xdr:sp>
    <xdr:clientData/>
  </xdr:twoCellAnchor>
  <xdr:twoCellAnchor>
    <xdr:from>
      <xdr:col>2</xdr:col>
      <xdr:colOff>734785</xdr:colOff>
      <xdr:row>6</xdr:row>
      <xdr:rowOff>544285</xdr:rowOff>
    </xdr:from>
    <xdr:to>
      <xdr:col>2</xdr:col>
      <xdr:colOff>1047750</xdr:colOff>
      <xdr:row>8</xdr:row>
      <xdr:rowOff>68036</xdr:rowOff>
    </xdr:to>
    <xdr:cxnSp macro="">
      <xdr:nvCxnSpPr>
        <xdr:cNvPr id="14" name="直線矢印コネクタ 13">
          <a:extLst>
            <a:ext uri="{FF2B5EF4-FFF2-40B4-BE49-F238E27FC236}">
              <a16:creationId xmlns:a16="http://schemas.microsoft.com/office/drawing/2014/main" id="{5EB719C9-29BE-401E-A590-2AB9C4735498}"/>
            </a:ext>
          </a:extLst>
        </xdr:cNvPr>
        <xdr:cNvCxnSpPr/>
      </xdr:nvCxnSpPr>
      <xdr:spPr>
        <a:xfrm flipH="1">
          <a:off x="4411435" y="2944585"/>
          <a:ext cx="312965" cy="419101"/>
        </a:xfrm>
        <a:prstGeom prst="straightConnector1">
          <a:avLst/>
        </a:prstGeom>
        <a:ln>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1129393</xdr:colOff>
      <xdr:row>1</xdr:row>
      <xdr:rowOff>442232</xdr:rowOff>
    </xdr:from>
    <xdr:to>
      <xdr:col>6</xdr:col>
      <xdr:colOff>1973036</xdr:colOff>
      <xdr:row>3</xdr:row>
      <xdr:rowOff>108857</xdr:rowOff>
    </xdr:to>
    <xdr:cxnSp macro="">
      <xdr:nvCxnSpPr>
        <xdr:cNvPr id="15" name="直線矢印コネクタ 14">
          <a:extLst>
            <a:ext uri="{FF2B5EF4-FFF2-40B4-BE49-F238E27FC236}">
              <a16:creationId xmlns:a16="http://schemas.microsoft.com/office/drawing/2014/main" id="{E8009918-7BAF-45D2-B46E-E80D2EB2317B}"/>
            </a:ext>
          </a:extLst>
        </xdr:cNvPr>
        <xdr:cNvCxnSpPr/>
      </xdr:nvCxnSpPr>
      <xdr:spPr>
        <a:xfrm flipH="1">
          <a:off x="18217243" y="899432"/>
          <a:ext cx="843643" cy="533400"/>
        </a:xfrm>
        <a:prstGeom prst="straightConnector1">
          <a:avLst/>
        </a:prstGeom>
        <a:ln>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1047749</xdr:colOff>
      <xdr:row>6</xdr:row>
      <xdr:rowOff>217714</xdr:rowOff>
    </xdr:from>
    <xdr:to>
      <xdr:col>3</xdr:col>
      <xdr:colOff>789214</xdr:colOff>
      <xdr:row>7</xdr:row>
      <xdr:rowOff>285750</xdr:rowOff>
    </xdr:to>
    <xdr:sp macro="" textlink="">
      <xdr:nvSpPr>
        <xdr:cNvPr id="16" name="テキスト ボックス 15">
          <a:extLst>
            <a:ext uri="{FF2B5EF4-FFF2-40B4-BE49-F238E27FC236}">
              <a16:creationId xmlns:a16="http://schemas.microsoft.com/office/drawing/2014/main" id="{0CF5B953-A037-4C7C-94D0-3BC80717B990}"/>
            </a:ext>
          </a:extLst>
        </xdr:cNvPr>
        <xdr:cNvSpPr txBox="1"/>
      </xdr:nvSpPr>
      <xdr:spPr>
        <a:xfrm>
          <a:off x="4724399" y="2618014"/>
          <a:ext cx="2484665" cy="639536"/>
        </a:xfrm>
        <a:prstGeom prst="rect">
          <a:avLst/>
        </a:prstGeom>
        <a:solidFill>
          <a:schemeClr val="accent2">
            <a:lumMod val="60000"/>
            <a:lumOff val="4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層別分析をご希望の場合は、</a:t>
          </a:r>
          <a:r>
            <a:rPr kumimoji="1" lang="en-US" altLang="ja-JP" sz="1400" b="1">
              <a:latin typeface="ＭＳ Ｐゴシック" panose="020B0600070205080204" pitchFamily="50" charset="-128"/>
              <a:ea typeface="ＭＳ Ｐゴシック" panose="020B0600070205080204" pitchFamily="50" charset="-128"/>
            </a:rPr>
            <a:t>JIS A1481-1</a:t>
          </a:r>
          <a:r>
            <a:rPr kumimoji="1" lang="ja-JP" altLang="en-US" sz="1400" b="1">
              <a:latin typeface="ＭＳ Ｐゴシック" panose="020B0600070205080204" pitchFamily="50" charset="-128"/>
              <a:ea typeface="ＭＳ Ｐゴシック" panose="020B0600070205080204" pitchFamily="50" charset="-128"/>
            </a:rPr>
            <a:t>法になります</a:t>
          </a:r>
        </a:p>
      </xdr:txBody>
    </xdr:sp>
    <xdr:clientData/>
  </xdr:twoCellAnchor>
  <xdr:twoCellAnchor>
    <xdr:from>
      <xdr:col>4</xdr:col>
      <xdr:colOff>326571</xdr:colOff>
      <xdr:row>6</xdr:row>
      <xdr:rowOff>292555</xdr:rowOff>
    </xdr:from>
    <xdr:to>
      <xdr:col>4</xdr:col>
      <xdr:colOff>775606</xdr:colOff>
      <xdr:row>8</xdr:row>
      <xdr:rowOff>81643</xdr:rowOff>
    </xdr:to>
    <xdr:cxnSp macro="">
      <xdr:nvCxnSpPr>
        <xdr:cNvPr id="17" name="直線矢印コネクタ 16">
          <a:extLst>
            <a:ext uri="{FF2B5EF4-FFF2-40B4-BE49-F238E27FC236}">
              <a16:creationId xmlns:a16="http://schemas.microsoft.com/office/drawing/2014/main" id="{4C47739D-E0CC-4B38-95A4-70ED5DCEBBC9}"/>
            </a:ext>
          </a:extLst>
        </xdr:cNvPr>
        <xdr:cNvCxnSpPr>
          <a:stCxn id="18" idx="1"/>
        </xdr:cNvCxnSpPr>
      </xdr:nvCxnSpPr>
      <xdr:spPr>
        <a:xfrm flipH="1">
          <a:off x="11242221" y="2692855"/>
          <a:ext cx="449035" cy="684438"/>
        </a:xfrm>
        <a:prstGeom prst="straightConnector1">
          <a:avLst/>
        </a:prstGeom>
        <a:ln>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775606</xdr:colOff>
      <xdr:row>5</xdr:row>
      <xdr:rowOff>1</xdr:rowOff>
    </xdr:from>
    <xdr:to>
      <xdr:col>5</xdr:col>
      <xdr:colOff>1347107</xdr:colOff>
      <xdr:row>8</xdr:row>
      <xdr:rowOff>136071</xdr:rowOff>
    </xdr:to>
    <xdr:sp macro="" textlink="">
      <xdr:nvSpPr>
        <xdr:cNvPr id="18" name="テキスト ボックス 17">
          <a:extLst>
            <a:ext uri="{FF2B5EF4-FFF2-40B4-BE49-F238E27FC236}">
              <a16:creationId xmlns:a16="http://schemas.microsoft.com/office/drawing/2014/main" id="{833110D0-6DDA-45DD-9C93-229EC95AACBE}"/>
            </a:ext>
          </a:extLst>
        </xdr:cNvPr>
        <xdr:cNvSpPr txBox="1"/>
      </xdr:nvSpPr>
      <xdr:spPr>
        <a:xfrm>
          <a:off x="11691256" y="1952626"/>
          <a:ext cx="2971801" cy="1479095"/>
        </a:xfrm>
        <a:prstGeom prst="rect">
          <a:avLst/>
        </a:prstGeom>
        <a:solidFill>
          <a:schemeClr val="accent2">
            <a:lumMod val="60000"/>
            <a:lumOff val="4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定量分析をご希望の場合は「有」をご選択ください。ただし、定性分析で含有無しの判定の場合は、定量分析は行えませんので定性分析で終了となります</a:t>
          </a:r>
        </a:p>
      </xdr:txBody>
    </xdr:sp>
    <xdr:clientData/>
  </xdr:twoCellAnchor>
  <xdr:twoCellAnchor>
    <xdr:from>
      <xdr:col>5</xdr:col>
      <xdr:colOff>1714500</xdr:colOff>
      <xdr:row>6</xdr:row>
      <xdr:rowOff>204107</xdr:rowOff>
    </xdr:from>
    <xdr:to>
      <xdr:col>5</xdr:col>
      <xdr:colOff>2027463</xdr:colOff>
      <xdr:row>8</xdr:row>
      <xdr:rowOff>95250</xdr:rowOff>
    </xdr:to>
    <xdr:cxnSp macro="">
      <xdr:nvCxnSpPr>
        <xdr:cNvPr id="19" name="直線矢印コネクタ 18">
          <a:extLst>
            <a:ext uri="{FF2B5EF4-FFF2-40B4-BE49-F238E27FC236}">
              <a16:creationId xmlns:a16="http://schemas.microsoft.com/office/drawing/2014/main" id="{7E0603FB-9538-42C9-82A7-8C101359DD6C}"/>
            </a:ext>
          </a:extLst>
        </xdr:cNvPr>
        <xdr:cNvCxnSpPr>
          <a:stCxn id="20" idx="1"/>
        </xdr:cNvCxnSpPr>
      </xdr:nvCxnSpPr>
      <xdr:spPr>
        <a:xfrm flipH="1">
          <a:off x="15030450" y="2604407"/>
          <a:ext cx="312963" cy="786493"/>
        </a:xfrm>
        <a:prstGeom prst="straightConnector1">
          <a:avLst/>
        </a:prstGeom>
        <a:ln>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2027463</xdr:colOff>
      <xdr:row>5</xdr:row>
      <xdr:rowOff>0</xdr:rowOff>
    </xdr:from>
    <xdr:to>
      <xdr:col>6</xdr:col>
      <xdr:colOff>1006929</xdr:colOff>
      <xdr:row>7</xdr:row>
      <xdr:rowOff>285749</xdr:rowOff>
    </xdr:to>
    <xdr:sp macro="" textlink="">
      <xdr:nvSpPr>
        <xdr:cNvPr id="20" name="テキスト ボックス 19">
          <a:extLst>
            <a:ext uri="{FF2B5EF4-FFF2-40B4-BE49-F238E27FC236}">
              <a16:creationId xmlns:a16="http://schemas.microsoft.com/office/drawing/2014/main" id="{CD9B9273-1760-46E4-802E-B0949B582778}"/>
            </a:ext>
          </a:extLst>
        </xdr:cNvPr>
        <xdr:cNvSpPr txBox="1"/>
      </xdr:nvSpPr>
      <xdr:spPr>
        <a:xfrm>
          <a:off x="15343413" y="1952625"/>
          <a:ext cx="2751366" cy="1304924"/>
        </a:xfrm>
        <a:prstGeom prst="rect">
          <a:avLst/>
        </a:prstGeom>
        <a:solidFill>
          <a:schemeClr val="accent2">
            <a:lumMod val="60000"/>
            <a:lumOff val="4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仕様書等で工事名称ある場合はそちらをご記入ください</a:t>
          </a:r>
          <a:endParaRPr kumimoji="1" lang="en-US" altLang="ja-JP" sz="1400" b="1">
            <a:latin typeface="ＭＳ Ｐゴシック" panose="020B0600070205080204" pitchFamily="50" charset="-128"/>
            <a:ea typeface="ＭＳ Ｐゴシック" panose="020B0600070205080204" pitchFamily="50" charset="-128"/>
          </a:endParaRPr>
        </a:p>
        <a:p>
          <a:r>
            <a:rPr kumimoji="1" lang="ja-JP" altLang="en-US" sz="1400" b="1">
              <a:latin typeface="ＭＳ Ｐゴシック" panose="020B0600070205080204" pitchFamily="50" charset="-128"/>
              <a:ea typeface="ＭＳ Ｐゴシック" panose="020B0600070205080204" pitchFamily="50" charset="-128"/>
            </a:rPr>
            <a:t>空欄の場合は適宜記載させていただきます</a:t>
          </a:r>
        </a:p>
      </xdr:txBody>
    </xdr:sp>
    <xdr:clientData/>
  </xdr:twoCellAnchor>
  <xdr:twoCellAnchor>
    <xdr:from>
      <xdr:col>7</xdr:col>
      <xdr:colOff>1932215</xdr:colOff>
      <xdr:row>8</xdr:row>
      <xdr:rowOff>421821</xdr:rowOff>
    </xdr:from>
    <xdr:to>
      <xdr:col>8</xdr:col>
      <xdr:colOff>54429</xdr:colOff>
      <xdr:row>8</xdr:row>
      <xdr:rowOff>544285</xdr:rowOff>
    </xdr:to>
    <xdr:cxnSp macro="">
      <xdr:nvCxnSpPr>
        <xdr:cNvPr id="21" name="直線矢印コネクタ 20">
          <a:extLst>
            <a:ext uri="{FF2B5EF4-FFF2-40B4-BE49-F238E27FC236}">
              <a16:creationId xmlns:a16="http://schemas.microsoft.com/office/drawing/2014/main" id="{AC181C6B-CAB2-4F4B-98C5-957CF2D945F3}"/>
            </a:ext>
          </a:extLst>
        </xdr:cNvPr>
        <xdr:cNvCxnSpPr/>
      </xdr:nvCxnSpPr>
      <xdr:spPr>
        <a:xfrm flipH="1" flipV="1">
          <a:off x="22533429" y="3728357"/>
          <a:ext cx="666750" cy="122464"/>
        </a:xfrm>
        <a:prstGeom prst="straightConnector1">
          <a:avLst/>
        </a:prstGeom>
        <a:ln>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380999</xdr:colOff>
      <xdr:row>15</xdr:row>
      <xdr:rowOff>149678</xdr:rowOff>
    </xdr:from>
    <xdr:to>
      <xdr:col>3</xdr:col>
      <xdr:colOff>1687285</xdr:colOff>
      <xdr:row>16</xdr:row>
      <xdr:rowOff>340178</xdr:rowOff>
    </xdr:to>
    <xdr:cxnSp macro="">
      <xdr:nvCxnSpPr>
        <xdr:cNvPr id="22" name="直線矢印コネクタ 21">
          <a:extLst>
            <a:ext uri="{FF2B5EF4-FFF2-40B4-BE49-F238E27FC236}">
              <a16:creationId xmlns:a16="http://schemas.microsoft.com/office/drawing/2014/main" id="{9F3D649A-5CD5-4BFB-9EC6-E2CDBA4B5548}"/>
            </a:ext>
          </a:extLst>
        </xdr:cNvPr>
        <xdr:cNvCxnSpPr/>
      </xdr:nvCxnSpPr>
      <xdr:spPr>
        <a:xfrm flipH="1" flipV="1">
          <a:off x="6800849" y="7617278"/>
          <a:ext cx="1306286" cy="7620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1904998</xdr:colOff>
      <xdr:row>15</xdr:row>
      <xdr:rowOff>408213</xdr:rowOff>
    </xdr:from>
    <xdr:to>
      <xdr:col>6</xdr:col>
      <xdr:colOff>2952749</xdr:colOff>
      <xdr:row>17</xdr:row>
      <xdr:rowOff>476250</xdr:rowOff>
    </xdr:to>
    <xdr:sp macro="" textlink="">
      <xdr:nvSpPr>
        <xdr:cNvPr id="23" name="テキスト ボックス 22">
          <a:extLst>
            <a:ext uri="{FF2B5EF4-FFF2-40B4-BE49-F238E27FC236}">
              <a16:creationId xmlns:a16="http://schemas.microsoft.com/office/drawing/2014/main" id="{8027A937-73FD-4B90-873A-CC519B2C4790}"/>
            </a:ext>
          </a:extLst>
        </xdr:cNvPr>
        <xdr:cNvSpPr txBox="1"/>
      </xdr:nvSpPr>
      <xdr:spPr>
        <a:xfrm>
          <a:off x="8324848" y="7875813"/>
          <a:ext cx="11715751" cy="1211037"/>
        </a:xfrm>
        <a:prstGeom prst="rect">
          <a:avLst/>
        </a:prstGeom>
        <a:solidFill>
          <a:srgbClr val="FFCCCC"/>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Ｐゴシック" panose="020B0600070205080204" pitchFamily="50" charset="-128"/>
              <a:ea typeface="ＭＳ Ｐゴシック" panose="020B0600070205080204" pitchFamily="50" charset="-128"/>
            </a:rPr>
            <a:t>同じシートに記載いただいたものは、</a:t>
          </a:r>
          <a:r>
            <a:rPr kumimoji="1" lang="en-US" altLang="ja-JP" sz="1600" b="1">
              <a:latin typeface="ＭＳ Ｐゴシック" panose="020B0600070205080204" pitchFamily="50" charset="-128"/>
              <a:ea typeface="ＭＳ Ｐゴシック" panose="020B0600070205080204" pitchFamily="50" charset="-128"/>
            </a:rPr>
            <a:t>1</a:t>
          </a:r>
          <a:r>
            <a:rPr kumimoji="1" lang="ja-JP" altLang="en-US" sz="1600" b="1">
              <a:latin typeface="ＭＳ Ｐゴシック" panose="020B0600070205080204" pitchFamily="50" charset="-128"/>
              <a:ea typeface="ＭＳ Ｐゴシック" panose="020B0600070205080204" pitchFamily="50" charset="-128"/>
            </a:rPr>
            <a:t>つの報告書にまとめて作成させていただきます</a:t>
          </a:r>
          <a:endParaRPr kumimoji="1" lang="en-US" altLang="ja-JP" sz="1600" b="1">
            <a:latin typeface="ＭＳ Ｐゴシック" panose="020B0600070205080204" pitchFamily="50" charset="-128"/>
            <a:ea typeface="ＭＳ Ｐゴシック" panose="020B0600070205080204" pitchFamily="50" charset="-128"/>
          </a:endParaRPr>
        </a:p>
        <a:p>
          <a:r>
            <a:rPr kumimoji="1" lang="ja-JP" altLang="en-US" sz="1600" b="1">
              <a:latin typeface="ＭＳ Ｐゴシック" panose="020B0600070205080204" pitchFamily="50" charset="-128"/>
              <a:ea typeface="ＭＳ Ｐゴシック" panose="020B0600070205080204" pitchFamily="50" charset="-128"/>
            </a:rPr>
            <a:t>空白の欄を設けず上に詰めてご記入ください</a:t>
          </a:r>
          <a:endParaRPr kumimoji="1" lang="en-US" altLang="ja-JP" sz="1600" b="1">
            <a:latin typeface="ＭＳ Ｐゴシック" panose="020B0600070205080204" pitchFamily="50" charset="-128"/>
            <a:ea typeface="ＭＳ Ｐゴシック" panose="020B0600070205080204" pitchFamily="50" charset="-128"/>
          </a:endParaRPr>
        </a:p>
        <a:p>
          <a:r>
            <a:rPr kumimoji="1" lang="ja-JP" altLang="en-US" sz="1600" b="1">
              <a:latin typeface="ＭＳ Ｐゴシック" panose="020B0600070205080204" pitchFamily="50" charset="-128"/>
              <a:ea typeface="ＭＳ Ｐゴシック" panose="020B0600070205080204" pitchFamily="50" charset="-128"/>
            </a:rPr>
            <a:t>棟毎や住所毎で分けて報告書作成をご希望の場合は、報告書毎に依頼書のエクセルファイルを分けて作成してください</a:t>
          </a:r>
          <a:endParaRPr kumimoji="1" lang="en-US" altLang="ja-JP" sz="1400" b="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1891394</xdr:colOff>
      <xdr:row>8</xdr:row>
      <xdr:rowOff>1047750</xdr:rowOff>
    </xdr:from>
    <xdr:to>
      <xdr:col>9</xdr:col>
      <xdr:colOff>258537</xdr:colOff>
      <xdr:row>11</xdr:row>
      <xdr:rowOff>680358</xdr:rowOff>
    </xdr:to>
    <xdr:sp macro="" textlink="">
      <xdr:nvSpPr>
        <xdr:cNvPr id="24" name="テキスト ボックス 23">
          <a:extLst>
            <a:ext uri="{FF2B5EF4-FFF2-40B4-BE49-F238E27FC236}">
              <a16:creationId xmlns:a16="http://schemas.microsoft.com/office/drawing/2014/main" id="{9340CE6D-9C93-413B-9C3C-2A241432D461}"/>
            </a:ext>
          </a:extLst>
        </xdr:cNvPr>
        <xdr:cNvSpPr txBox="1"/>
      </xdr:nvSpPr>
      <xdr:spPr>
        <a:xfrm>
          <a:off x="22493969" y="4343400"/>
          <a:ext cx="3120118" cy="1328058"/>
        </a:xfrm>
        <a:prstGeom prst="rect">
          <a:avLst/>
        </a:prstGeom>
        <a:solidFill>
          <a:schemeClr val="accent2">
            <a:lumMod val="60000"/>
            <a:lumOff val="4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u="sng">
              <a:latin typeface="ＭＳ Ｐゴシック" panose="020B0600070205080204" pitchFamily="50" charset="-128"/>
              <a:ea typeface="ＭＳ Ｐゴシック" panose="020B0600070205080204" pitchFamily="50" charset="-128"/>
            </a:rPr>
            <a:t>一案件内で異なる分析方法が混在する場合のみ</a:t>
          </a:r>
          <a:r>
            <a:rPr kumimoji="1" lang="ja-JP" altLang="en-US" sz="1400" b="1">
              <a:latin typeface="ＭＳ Ｐゴシック" panose="020B0600070205080204" pitchFamily="50" charset="-128"/>
              <a:ea typeface="ＭＳ Ｐゴシック" panose="020B0600070205080204" pitchFamily="50" charset="-128"/>
            </a:rPr>
            <a:t>、各検体の分析方法（</a:t>
          </a:r>
          <a:r>
            <a:rPr kumimoji="1" lang="en-US" altLang="ja-JP" sz="1400" b="1">
              <a:latin typeface="ＭＳ Ｐゴシック" panose="020B0600070205080204" pitchFamily="50" charset="-128"/>
              <a:ea typeface="ＭＳ Ｐゴシック" panose="020B0600070205080204" pitchFamily="50" charset="-128"/>
            </a:rPr>
            <a:t>-1</a:t>
          </a:r>
          <a:r>
            <a:rPr kumimoji="1" lang="ja-JP" altLang="en-US" sz="1400" b="1">
              <a:latin typeface="ＭＳ Ｐゴシック" panose="020B0600070205080204" pitchFamily="50" charset="-128"/>
              <a:ea typeface="ＭＳ Ｐゴシック" panose="020B0600070205080204" pitchFamily="50" charset="-128"/>
            </a:rPr>
            <a:t>及び</a:t>
          </a:r>
          <a:r>
            <a:rPr kumimoji="1" lang="en-US" altLang="ja-JP" sz="1400" b="1">
              <a:latin typeface="ＭＳ Ｐゴシック" panose="020B0600070205080204" pitchFamily="50" charset="-128"/>
              <a:ea typeface="ＭＳ Ｐゴシック" panose="020B0600070205080204" pitchFamily="50" charset="-128"/>
            </a:rPr>
            <a:t>-2</a:t>
          </a:r>
          <a:r>
            <a:rPr kumimoji="1" lang="ja-JP" altLang="en-US" sz="1400" b="1">
              <a:latin typeface="ＭＳ Ｐゴシック" panose="020B0600070205080204" pitchFamily="50" charset="-128"/>
              <a:ea typeface="ＭＳ Ｐゴシック" panose="020B0600070205080204" pitchFamily="50" charset="-128"/>
            </a:rPr>
            <a:t>）を記入ください。同じ場合はご記入の必要ございません。</a:t>
          </a:r>
        </a:p>
      </xdr:txBody>
    </xdr:sp>
    <xdr:clientData/>
  </xdr:twoCellAnchor>
  <xdr:twoCellAnchor>
    <xdr:from>
      <xdr:col>8</xdr:col>
      <xdr:colOff>1823357</xdr:colOff>
      <xdr:row>11</xdr:row>
      <xdr:rowOff>707571</xdr:rowOff>
    </xdr:from>
    <xdr:to>
      <xdr:col>9</xdr:col>
      <xdr:colOff>40822</xdr:colOff>
      <xdr:row>12</xdr:row>
      <xdr:rowOff>122464</xdr:rowOff>
    </xdr:to>
    <xdr:cxnSp macro="">
      <xdr:nvCxnSpPr>
        <xdr:cNvPr id="25" name="直線矢印コネクタ 24">
          <a:extLst>
            <a:ext uri="{FF2B5EF4-FFF2-40B4-BE49-F238E27FC236}">
              <a16:creationId xmlns:a16="http://schemas.microsoft.com/office/drawing/2014/main" id="{3E589BD0-D7B7-484A-A178-541A116DD87F}"/>
            </a:ext>
          </a:extLst>
        </xdr:cNvPr>
        <xdr:cNvCxnSpPr/>
      </xdr:nvCxnSpPr>
      <xdr:spPr>
        <a:xfrm>
          <a:off x="24969107" y="5698671"/>
          <a:ext cx="427265" cy="176893"/>
        </a:xfrm>
        <a:prstGeom prst="straightConnector1">
          <a:avLst/>
        </a:prstGeom>
        <a:ln>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12</xdr:row>
      <xdr:rowOff>40822</xdr:rowOff>
    </xdr:from>
    <xdr:to>
      <xdr:col>9</xdr:col>
      <xdr:colOff>421822</xdr:colOff>
      <xdr:row>19</xdr:row>
      <xdr:rowOff>81643</xdr:rowOff>
    </xdr:to>
    <xdr:sp macro="" textlink="">
      <xdr:nvSpPr>
        <xdr:cNvPr id="26" name="四角形: 角を丸くする 25">
          <a:extLst>
            <a:ext uri="{FF2B5EF4-FFF2-40B4-BE49-F238E27FC236}">
              <a16:creationId xmlns:a16="http://schemas.microsoft.com/office/drawing/2014/main" id="{CD009BAC-0EB8-4E97-AC0D-B89F536D781D}"/>
            </a:ext>
          </a:extLst>
        </xdr:cNvPr>
        <xdr:cNvSpPr/>
      </xdr:nvSpPr>
      <xdr:spPr>
        <a:xfrm>
          <a:off x="25423586" y="5793922"/>
          <a:ext cx="353786" cy="4041321"/>
        </a:xfrm>
        <a:prstGeom prst="round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449033</xdr:colOff>
      <xdr:row>10</xdr:row>
      <xdr:rowOff>40822</xdr:rowOff>
    </xdr:from>
    <xdr:to>
      <xdr:col>3</xdr:col>
      <xdr:colOff>3551462</xdr:colOff>
      <xdr:row>11</xdr:row>
      <xdr:rowOff>734786</xdr:rowOff>
    </xdr:to>
    <xdr:sp macro="" textlink="">
      <xdr:nvSpPr>
        <xdr:cNvPr id="27" name="テキスト ボックス 26">
          <a:extLst>
            <a:ext uri="{FF2B5EF4-FFF2-40B4-BE49-F238E27FC236}">
              <a16:creationId xmlns:a16="http://schemas.microsoft.com/office/drawing/2014/main" id="{CA9B2097-4279-4C65-97D9-D8AFC9501BE4}"/>
            </a:ext>
          </a:extLst>
        </xdr:cNvPr>
        <xdr:cNvSpPr txBox="1"/>
      </xdr:nvSpPr>
      <xdr:spPr>
        <a:xfrm>
          <a:off x="6868883" y="4584247"/>
          <a:ext cx="3102429" cy="1141639"/>
        </a:xfrm>
        <a:prstGeom prst="rect">
          <a:avLst/>
        </a:prstGeom>
        <a:solidFill>
          <a:schemeClr val="accent2">
            <a:lumMod val="60000"/>
            <a:lumOff val="4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latin typeface="ＭＳ Ｐゴシック" panose="020B0600070205080204" pitchFamily="50" charset="-128"/>
              <a:ea typeface="ＭＳ Ｐゴシック" panose="020B0600070205080204" pitchFamily="50" charset="-128"/>
            </a:rPr>
            <a:t>3</a:t>
          </a:r>
          <a:r>
            <a:rPr kumimoji="1" lang="ja-JP" altLang="en-US" sz="1400" b="1">
              <a:latin typeface="ＭＳ Ｐゴシック" panose="020B0600070205080204" pitchFamily="50" charset="-128"/>
              <a:ea typeface="ＭＳ Ｐゴシック" panose="020B0600070205080204" pitchFamily="50" charset="-128"/>
            </a:rPr>
            <a:t>か所採取した場合で、</a:t>
          </a:r>
          <a:r>
            <a:rPr kumimoji="1" lang="en-US" altLang="ja-JP" sz="1400" b="1">
              <a:latin typeface="ＭＳ Ｐゴシック" panose="020B0600070205080204" pitchFamily="50" charset="-128"/>
              <a:ea typeface="ＭＳ Ｐゴシック" panose="020B0600070205080204" pitchFamily="50" charset="-128"/>
            </a:rPr>
            <a:t>1</a:t>
          </a:r>
          <a:r>
            <a:rPr kumimoji="1" lang="ja-JP" altLang="en-US" sz="1400" b="1">
              <a:latin typeface="ＭＳ Ｐゴシック" panose="020B0600070205080204" pitchFamily="50" charset="-128"/>
              <a:ea typeface="ＭＳ Ｐゴシック" panose="020B0600070205080204" pitchFamily="50" charset="-128"/>
            </a:rPr>
            <a:t>検体として分析する時は</a:t>
          </a:r>
          <a:r>
            <a:rPr kumimoji="1" lang="en-US" altLang="ja-JP" sz="1400" b="1">
              <a:latin typeface="ＭＳ Ｐゴシック" panose="020B0600070205080204" pitchFamily="50" charset="-128"/>
              <a:ea typeface="ＭＳ Ｐゴシック" panose="020B0600070205080204" pitchFamily="50" charset="-128"/>
            </a:rPr>
            <a:t>1</a:t>
          </a:r>
          <a:r>
            <a:rPr kumimoji="1" lang="ja-JP" altLang="en-US" sz="1400" b="1">
              <a:latin typeface="ＭＳ Ｐゴシック" panose="020B0600070205080204" pitchFamily="50" charset="-128"/>
              <a:ea typeface="ＭＳ Ｐゴシック" panose="020B0600070205080204" pitchFamily="50" charset="-128"/>
            </a:rPr>
            <a:t>行に情報をまとめて記入ください。</a:t>
          </a:r>
          <a:r>
            <a:rPr kumimoji="1" lang="en-US" altLang="ja-JP" sz="1400" b="1">
              <a:latin typeface="ＭＳ Ｐゴシック" panose="020B0600070205080204" pitchFamily="50" charset="-128"/>
              <a:ea typeface="ＭＳ Ｐゴシック" panose="020B0600070205080204" pitchFamily="50" charset="-128"/>
            </a:rPr>
            <a:t>3</a:t>
          </a:r>
          <a:r>
            <a:rPr kumimoji="1" lang="ja-JP" altLang="en-US" sz="1400" b="1">
              <a:latin typeface="ＭＳ Ｐゴシック" panose="020B0600070205080204" pitchFamily="50" charset="-128"/>
              <a:ea typeface="ＭＳ Ｐゴシック" panose="020B0600070205080204" pitchFamily="50" charset="-128"/>
            </a:rPr>
            <a:t>行に記載があると</a:t>
          </a:r>
          <a:r>
            <a:rPr kumimoji="1" lang="en-US" altLang="ja-JP" sz="1400" b="1">
              <a:latin typeface="ＭＳ Ｐゴシック" panose="020B0600070205080204" pitchFamily="50" charset="-128"/>
              <a:ea typeface="ＭＳ Ｐゴシック" panose="020B0600070205080204" pitchFamily="50" charset="-128"/>
            </a:rPr>
            <a:t>3</a:t>
          </a:r>
          <a:r>
            <a:rPr kumimoji="1" lang="ja-JP" altLang="en-US" sz="1400" b="1">
              <a:latin typeface="ＭＳ Ｐゴシック" panose="020B0600070205080204" pitchFamily="50" charset="-128"/>
              <a:ea typeface="ＭＳ Ｐゴシック" panose="020B0600070205080204" pitchFamily="50" charset="-128"/>
            </a:rPr>
            <a:t>検体と認識する場合があります。</a:t>
          </a:r>
          <a:endParaRPr kumimoji="1" lang="en-US" altLang="ja-JP" sz="1400" b="1">
            <a:latin typeface="ＭＳ Ｐゴシック" panose="020B0600070205080204" pitchFamily="50" charset="-128"/>
            <a:ea typeface="ＭＳ Ｐゴシック" panose="020B0600070205080204" pitchFamily="50" charset="-128"/>
          </a:endParaRPr>
        </a:p>
        <a:p>
          <a:endParaRPr kumimoji="1" lang="ja-JP" altLang="en-US" sz="1200" b="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2258785</xdr:colOff>
      <xdr:row>11</xdr:row>
      <xdr:rowOff>163286</xdr:rowOff>
    </xdr:from>
    <xdr:to>
      <xdr:col>3</xdr:col>
      <xdr:colOff>449033</xdr:colOff>
      <xdr:row>11</xdr:row>
      <xdr:rowOff>517071</xdr:rowOff>
    </xdr:to>
    <xdr:cxnSp macro="">
      <xdr:nvCxnSpPr>
        <xdr:cNvPr id="28" name="直線矢印コネクタ 27">
          <a:extLst>
            <a:ext uri="{FF2B5EF4-FFF2-40B4-BE49-F238E27FC236}">
              <a16:creationId xmlns:a16="http://schemas.microsoft.com/office/drawing/2014/main" id="{20C3A477-F2EE-407D-A6CC-3682F7729264}"/>
            </a:ext>
          </a:extLst>
        </xdr:cNvPr>
        <xdr:cNvCxnSpPr>
          <a:stCxn id="27" idx="1"/>
        </xdr:cNvCxnSpPr>
      </xdr:nvCxnSpPr>
      <xdr:spPr>
        <a:xfrm flipH="1">
          <a:off x="5935435" y="5154386"/>
          <a:ext cx="933448" cy="353785"/>
        </a:xfrm>
        <a:prstGeom prst="straightConnector1">
          <a:avLst/>
        </a:prstGeom>
        <a:ln>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1265464</xdr:colOff>
      <xdr:row>6</xdr:row>
      <xdr:rowOff>537481</xdr:rowOff>
    </xdr:from>
    <xdr:to>
      <xdr:col>3</xdr:col>
      <xdr:colOff>1578427</xdr:colOff>
      <xdr:row>8</xdr:row>
      <xdr:rowOff>95249</xdr:rowOff>
    </xdr:to>
    <xdr:cxnSp macro="">
      <xdr:nvCxnSpPr>
        <xdr:cNvPr id="29" name="直線矢印コネクタ 28">
          <a:extLst>
            <a:ext uri="{FF2B5EF4-FFF2-40B4-BE49-F238E27FC236}">
              <a16:creationId xmlns:a16="http://schemas.microsoft.com/office/drawing/2014/main" id="{2704CEF3-3DD0-4C31-83EC-6899B0CD2108}"/>
            </a:ext>
          </a:extLst>
        </xdr:cNvPr>
        <xdr:cNvCxnSpPr>
          <a:stCxn id="30" idx="1"/>
        </xdr:cNvCxnSpPr>
      </xdr:nvCxnSpPr>
      <xdr:spPr>
        <a:xfrm flipH="1">
          <a:off x="7685314" y="2937781"/>
          <a:ext cx="312963" cy="453118"/>
        </a:xfrm>
        <a:prstGeom prst="straightConnector1">
          <a:avLst/>
        </a:prstGeom>
        <a:ln>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1578427</xdr:colOff>
      <xdr:row>6</xdr:row>
      <xdr:rowOff>217713</xdr:rowOff>
    </xdr:from>
    <xdr:to>
      <xdr:col>3</xdr:col>
      <xdr:colOff>4327071</xdr:colOff>
      <xdr:row>7</xdr:row>
      <xdr:rowOff>285748</xdr:rowOff>
    </xdr:to>
    <xdr:sp macro="" textlink="">
      <xdr:nvSpPr>
        <xdr:cNvPr id="30" name="テキスト ボックス 29">
          <a:extLst>
            <a:ext uri="{FF2B5EF4-FFF2-40B4-BE49-F238E27FC236}">
              <a16:creationId xmlns:a16="http://schemas.microsoft.com/office/drawing/2014/main" id="{101C1BAD-DAAB-42F9-8C2F-BBE4129954C7}"/>
            </a:ext>
          </a:extLst>
        </xdr:cNvPr>
        <xdr:cNvSpPr txBox="1"/>
      </xdr:nvSpPr>
      <xdr:spPr>
        <a:xfrm>
          <a:off x="7998277" y="2618013"/>
          <a:ext cx="2748644" cy="639535"/>
        </a:xfrm>
        <a:prstGeom prst="rect">
          <a:avLst/>
        </a:prstGeom>
        <a:solidFill>
          <a:schemeClr val="accent2">
            <a:lumMod val="60000"/>
            <a:lumOff val="4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速報をお知らせするまでの納期になります</a:t>
          </a:r>
        </a:p>
      </xdr:txBody>
    </xdr:sp>
    <xdr:clientData/>
  </xdr:twoCellAnchor>
  <xdr:twoCellAnchor>
    <xdr:from>
      <xdr:col>8</xdr:col>
      <xdr:colOff>95252</xdr:colOff>
      <xdr:row>8</xdr:row>
      <xdr:rowOff>68035</xdr:rowOff>
    </xdr:from>
    <xdr:to>
      <xdr:col>9</xdr:col>
      <xdr:colOff>449036</xdr:colOff>
      <xdr:row>8</xdr:row>
      <xdr:rowOff>979715</xdr:rowOff>
    </xdr:to>
    <xdr:sp macro="" textlink="">
      <xdr:nvSpPr>
        <xdr:cNvPr id="31" name="テキスト ボックス 30">
          <a:extLst>
            <a:ext uri="{FF2B5EF4-FFF2-40B4-BE49-F238E27FC236}">
              <a16:creationId xmlns:a16="http://schemas.microsoft.com/office/drawing/2014/main" id="{D9531CEE-C83C-401C-8041-D4E012A70E3E}"/>
            </a:ext>
          </a:extLst>
        </xdr:cNvPr>
        <xdr:cNvSpPr txBox="1"/>
      </xdr:nvSpPr>
      <xdr:spPr>
        <a:xfrm>
          <a:off x="23241002" y="3374571"/>
          <a:ext cx="2558141" cy="911680"/>
        </a:xfrm>
        <a:prstGeom prst="rect">
          <a:avLst/>
        </a:prstGeom>
        <a:solidFill>
          <a:schemeClr val="accent2">
            <a:lumMod val="60000"/>
            <a:lumOff val="4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ご要望等がある場合はこちらにご記入お願いいたします</a:t>
          </a:r>
          <a:endParaRPr kumimoji="1" lang="en-US" altLang="ja-JP" sz="1400" b="1">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408219</xdr:colOff>
      <xdr:row>23</xdr:row>
      <xdr:rowOff>258531</xdr:rowOff>
    </xdr:from>
    <xdr:to>
      <xdr:col>1</xdr:col>
      <xdr:colOff>1319897</xdr:colOff>
      <xdr:row>27</xdr:row>
      <xdr:rowOff>408210</xdr:rowOff>
    </xdr:to>
    <xdr:grpSp>
      <xdr:nvGrpSpPr>
        <xdr:cNvPr id="32" name="グループ化 31">
          <a:extLst>
            <a:ext uri="{FF2B5EF4-FFF2-40B4-BE49-F238E27FC236}">
              <a16:creationId xmlns:a16="http://schemas.microsoft.com/office/drawing/2014/main" id="{A5E46FB7-CB60-49E9-9DC7-9354F9304066}"/>
            </a:ext>
          </a:extLst>
        </xdr:cNvPr>
        <xdr:cNvGrpSpPr/>
      </xdr:nvGrpSpPr>
      <xdr:grpSpPr>
        <a:xfrm>
          <a:off x="408219" y="12307656"/>
          <a:ext cx="1626053" cy="2435679"/>
          <a:chOff x="1973036" y="31786286"/>
          <a:chExt cx="1619250" cy="1891393"/>
        </a:xfrm>
      </xdr:grpSpPr>
      <xdr:sp macro="" textlink="">
        <xdr:nvSpPr>
          <xdr:cNvPr id="33" name="正方形/長方形 32">
            <a:extLst>
              <a:ext uri="{FF2B5EF4-FFF2-40B4-BE49-F238E27FC236}">
                <a16:creationId xmlns:a16="http://schemas.microsoft.com/office/drawing/2014/main" id="{549E4552-37FF-7B3A-3645-DC25305D8226}"/>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34" name="直線コネクタ 33">
            <a:extLst>
              <a:ext uri="{FF2B5EF4-FFF2-40B4-BE49-F238E27FC236}">
                <a16:creationId xmlns:a16="http://schemas.microsoft.com/office/drawing/2014/main" id="{BBB6443F-8AD7-EEE5-3889-53C6F6A5EF30}"/>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489857</xdr:colOff>
      <xdr:row>26</xdr:row>
      <xdr:rowOff>190499</xdr:rowOff>
    </xdr:from>
    <xdr:to>
      <xdr:col>1</xdr:col>
      <xdr:colOff>1238250</xdr:colOff>
      <xdr:row>27</xdr:row>
      <xdr:rowOff>353780</xdr:rowOff>
    </xdr:to>
    <xdr:sp macro="" textlink="">
      <xdr:nvSpPr>
        <xdr:cNvPr id="35" name="雲 34">
          <a:extLst>
            <a:ext uri="{FF2B5EF4-FFF2-40B4-BE49-F238E27FC236}">
              <a16:creationId xmlns:a16="http://schemas.microsoft.com/office/drawing/2014/main" id="{37350014-15F7-41F1-AFF0-011C7010CF20}"/>
            </a:ext>
          </a:extLst>
        </xdr:cNvPr>
        <xdr:cNvSpPr/>
      </xdr:nvSpPr>
      <xdr:spPr>
        <a:xfrm>
          <a:off x="489857" y="12801599"/>
          <a:ext cx="1462768" cy="734781"/>
        </a:xfrm>
        <a:prstGeom prst="cloud">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2313217</xdr:colOff>
      <xdr:row>26</xdr:row>
      <xdr:rowOff>204108</xdr:rowOff>
    </xdr:from>
    <xdr:to>
      <xdr:col>2</xdr:col>
      <xdr:colOff>136073</xdr:colOff>
      <xdr:row>27</xdr:row>
      <xdr:rowOff>244929</xdr:rowOff>
    </xdr:to>
    <xdr:sp macro="" textlink="">
      <xdr:nvSpPr>
        <xdr:cNvPr id="36" name="直方体 35">
          <a:extLst>
            <a:ext uri="{FF2B5EF4-FFF2-40B4-BE49-F238E27FC236}">
              <a16:creationId xmlns:a16="http://schemas.microsoft.com/office/drawing/2014/main" id="{28123A0F-1087-43D5-9AF6-86453FAD2C4B}"/>
            </a:ext>
          </a:extLst>
        </xdr:cNvPr>
        <xdr:cNvSpPr/>
      </xdr:nvSpPr>
      <xdr:spPr>
        <a:xfrm>
          <a:off x="3027592" y="12815208"/>
          <a:ext cx="785131" cy="612321"/>
        </a:xfrm>
        <a:prstGeom prst="cube">
          <a:avLst>
            <a:gd name="adj" fmla="val 10714"/>
          </a:avLst>
        </a:prstGeom>
        <a:solidFill>
          <a:schemeClr val="bg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1170214</xdr:colOff>
      <xdr:row>26</xdr:row>
      <xdr:rowOff>190499</xdr:rowOff>
    </xdr:from>
    <xdr:to>
      <xdr:col>2</xdr:col>
      <xdr:colOff>1796141</xdr:colOff>
      <xdr:row>27</xdr:row>
      <xdr:rowOff>353786</xdr:rowOff>
    </xdr:to>
    <xdr:grpSp>
      <xdr:nvGrpSpPr>
        <xdr:cNvPr id="37" name="グループ化 36">
          <a:extLst>
            <a:ext uri="{FF2B5EF4-FFF2-40B4-BE49-F238E27FC236}">
              <a16:creationId xmlns:a16="http://schemas.microsoft.com/office/drawing/2014/main" id="{E8F9CECD-2D3A-4A49-AB4B-7F8CFA31F2AA}"/>
            </a:ext>
          </a:extLst>
        </xdr:cNvPr>
        <xdr:cNvGrpSpPr/>
      </xdr:nvGrpSpPr>
      <xdr:grpSpPr>
        <a:xfrm>
          <a:off x="4853214" y="13954124"/>
          <a:ext cx="625927" cy="734787"/>
          <a:chOff x="1973036" y="31786286"/>
          <a:chExt cx="1619250" cy="1891393"/>
        </a:xfrm>
      </xdr:grpSpPr>
      <xdr:sp macro="" textlink="">
        <xdr:nvSpPr>
          <xdr:cNvPr id="38" name="正方形/長方形 37">
            <a:extLst>
              <a:ext uri="{FF2B5EF4-FFF2-40B4-BE49-F238E27FC236}">
                <a16:creationId xmlns:a16="http://schemas.microsoft.com/office/drawing/2014/main" id="{67418026-409E-55FC-BDBC-18505D3B3351}"/>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39" name="直線コネクタ 38">
            <a:extLst>
              <a:ext uri="{FF2B5EF4-FFF2-40B4-BE49-F238E27FC236}">
                <a16:creationId xmlns:a16="http://schemas.microsoft.com/office/drawing/2014/main" id="{37F4B451-DD55-C60A-7E9E-D84799143BE7}"/>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1973036</xdr:colOff>
      <xdr:row>26</xdr:row>
      <xdr:rowOff>176894</xdr:rowOff>
    </xdr:from>
    <xdr:to>
      <xdr:col>2</xdr:col>
      <xdr:colOff>2598963</xdr:colOff>
      <xdr:row>27</xdr:row>
      <xdr:rowOff>340181</xdr:rowOff>
    </xdr:to>
    <xdr:grpSp>
      <xdr:nvGrpSpPr>
        <xdr:cNvPr id="40" name="グループ化 39">
          <a:extLst>
            <a:ext uri="{FF2B5EF4-FFF2-40B4-BE49-F238E27FC236}">
              <a16:creationId xmlns:a16="http://schemas.microsoft.com/office/drawing/2014/main" id="{D4A53ABC-74D8-49B9-987D-718CDAF1D9CA}"/>
            </a:ext>
          </a:extLst>
        </xdr:cNvPr>
        <xdr:cNvGrpSpPr/>
      </xdr:nvGrpSpPr>
      <xdr:grpSpPr>
        <a:xfrm>
          <a:off x="5656036" y="13940519"/>
          <a:ext cx="625927" cy="734787"/>
          <a:chOff x="1973036" y="31786286"/>
          <a:chExt cx="1619250" cy="1891393"/>
        </a:xfrm>
      </xdr:grpSpPr>
      <xdr:sp macro="" textlink="">
        <xdr:nvSpPr>
          <xdr:cNvPr id="41" name="正方形/長方形 40">
            <a:extLst>
              <a:ext uri="{FF2B5EF4-FFF2-40B4-BE49-F238E27FC236}">
                <a16:creationId xmlns:a16="http://schemas.microsoft.com/office/drawing/2014/main" id="{4DADFDD1-B10E-5F8F-980B-EE0E3F33E432}"/>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42" name="直線コネクタ 41">
            <a:extLst>
              <a:ext uri="{FF2B5EF4-FFF2-40B4-BE49-F238E27FC236}">
                <a16:creationId xmlns:a16="http://schemas.microsoft.com/office/drawing/2014/main" id="{9D55306B-C6F0-4955-B8E9-88DD4A8145CC}"/>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1442357</xdr:colOff>
      <xdr:row>25</xdr:row>
      <xdr:rowOff>416922</xdr:rowOff>
    </xdr:from>
    <xdr:to>
      <xdr:col>2</xdr:col>
      <xdr:colOff>1592036</xdr:colOff>
      <xdr:row>25</xdr:row>
      <xdr:rowOff>489856</xdr:rowOff>
    </xdr:to>
    <xdr:sp macro="" textlink="">
      <xdr:nvSpPr>
        <xdr:cNvPr id="43" name="台形 42">
          <a:extLst>
            <a:ext uri="{FF2B5EF4-FFF2-40B4-BE49-F238E27FC236}">
              <a16:creationId xmlns:a16="http://schemas.microsoft.com/office/drawing/2014/main" id="{1C9170FB-F71A-4E10-8CBD-9DA28DFF5FEA}"/>
            </a:ext>
          </a:extLst>
        </xdr:cNvPr>
        <xdr:cNvSpPr/>
      </xdr:nvSpPr>
      <xdr:spPr>
        <a:xfrm flipV="1">
          <a:off x="5119007" y="12456522"/>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1211037</xdr:colOff>
      <xdr:row>25</xdr:row>
      <xdr:rowOff>444137</xdr:rowOff>
    </xdr:from>
    <xdr:to>
      <xdr:col>2</xdr:col>
      <xdr:colOff>1360716</xdr:colOff>
      <xdr:row>25</xdr:row>
      <xdr:rowOff>517071</xdr:rowOff>
    </xdr:to>
    <xdr:sp macro="" textlink="">
      <xdr:nvSpPr>
        <xdr:cNvPr id="44" name="台形 43">
          <a:extLst>
            <a:ext uri="{FF2B5EF4-FFF2-40B4-BE49-F238E27FC236}">
              <a16:creationId xmlns:a16="http://schemas.microsoft.com/office/drawing/2014/main" id="{ED6DAC62-0F90-4006-8C60-D0D38CF5DC3F}"/>
            </a:ext>
          </a:extLst>
        </xdr:cNvPr>
        <xdr:cNvSpPr/>
      </xdr:nvSpPr>
      <xdr:spPr>
        <a:xfrm flipV="1">
          <a:off x="4887687" y="12483737"/>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2258784</xdr:colOff>
      <xdr:row>27</xdr:row>
      <xdr:rowOff>117567</xdr:rowOff>
    </xdr:from>
    <xdr:to>
      <xdr:col>2</xdr:col>
      <xdr:colOff>2408463</xdr:colOff>
      <xdr:row>27</xdr:row>
      <xdr:rowOff>190501</xdr:rowOff>
    </xdr:to>
    <xdr:sp macro="" textlink="">
      <xdr:nvSpPr>
        <xdr:cNvPr id="45" name="台形 44">
          <a:extLst>
            <a:ext uri="{FF2B5EF4-FFF2-40B4-BE49-F238E27FC236}">
              <a16:creationId xmlns:a16="http://schemas.microsoft.com/office/drawing/2014/main" id="{CB4FEDED-C866-4935-9EF9-5C4982C3F8A6}"/>
            </a:ext>
          </a:extLst>
        </xdr:cNvPr>
        <xdr:cNvSpPr/>
      </xdr:nvSpPr>
      <xdr:spPr>
        <a:xfrm flipV="1">
          <a:off x="5935434" y="13300167"/>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1419225</xdr:colOff>
      <xdr:row>26</xdr:row>
      <xdr:rowOff>22318</xdr:rowOff>
    </xdr:from>
    <xdr:to>
      <xdr:col>2</xdr:col>
      <xdr:colOff>1568904</xdr:colOff>
      <xdr:row>26</xdr:row>
      <xdr:rowOff>95252</xdr:rowOff>
    </xdr:to>
    <xdr:sp macro="" textlink="">
      <xdr:nvSpPr>
        <xdr:cNvPr id="46" name="台形 45">
          <a:extLst>
            <a:ext uri="{FF2B5EF4-FFF2-40B4-BE49-F238E27FC236}">
              <a16:creationId xmlns:a16="http://schemas.microsoft.com/office/drawing/2014/main" id="{78E97AC7-EAB9-40B7-9537-15915DB63D5D}"/>
            </a:ext>
          </a:extLst>
        </xdr:cNvPr>
        <xdr:cNvSpPr/>
      </xdr:nvSpPr>
      <xdr:spPr>
        <a:xfrm flipV="1">
          <a:off x="5095875" y="12633418"/>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1510390</xdr:colOff>
      <xdr:row>27</xdr:row>
      <xdr:rowOff>212816</xdr:rowOff>
    </xdr:from>
    <xdr:to>
      <xdr:col>2</xdr:col>
      <xdr:colOff>1660069</xdr:colOff>
      <xdr:row>27</xdr:row>
      <xdr:rowOff>285750</xdr:rowOff>
    </xdr:to>
    <xdr:sp macro="" textlink="">
      <xdr:nvSpPr>
        <xdr:cNvPr id="47" name="台形 46">
          <a:extLst>
            <a:ext uri="{FF2B5EF4-FFF2-40B4-BE49-F238E27FC236}">
              <a16:creationId xmlns:a16="http://schemas.microsoft.com/office/drawing/2014/main" id="{89B872D7-847F-49B2-9D27-38A66CDCAC81}"/>
            </a:ext>
          </a:extLst>
        </xdr:cNvPr>
        <xdr:cNvSpPr/>
      </xdr:nvSpPr>
      <xdr:spPr>
        <a:xfrm flipV="1">
          <a:off x="5187040" y="13395416"/>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1360713</xdr:colOff>
      <xdr:row>27</xdr:row>
      <xdr:rowOff>212818</xdr:rowOff>
    </xdr:from>
    <xdr:to>
      <xdr:col>2</xdr:col>
      <xdr:colOff>1510392</xdr:colOff>
      <xdr:row>27</xdr:row>
      <xdr:rowOff>285752</xdr:rowOff>
    </xdr:to>
    <xdr:sp macro="" textlink="">
      <xdr:nvSpPr>
        <xdr:cNvPr id="48" name="台形 47">
          <a:extLst>
            <a:ext uri="{FF2B5EF4-FFF2-40B4-BE49-F238E27FC236}">
              <a16:creationId xmlns:a16="http://schemas.microsoft.com/office/drawing/2014/main" id="{DDB68339-44EE-4024-B102-B41019C973EB}"/>
            </a:ext>
          </a:extLst>
        </xdr:cNvPr>
        <xdr:cNvSpPr/>
      </xdr:nvSpPr>
      <xdr:spPr>
        <a:xfrm flipV="1">
          <a:off x="5037363" y="13395418"/>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1251858</xdr:colOff>
      <xdr:row>25</xdr:row>
      <xdr:rowOff>517071</xdr:rowOff>
    </xdr:from>
    <xdr:to>
      <xdr:col>2</xdr:col>
      <xdr:colOff>1360715</xdr:colOff>
      <xdr:row>26</xdr:row>
      <xdr:rowOff>40821</xdr:rowOff>
    </xdr:to>
    <xdr:sp macro="" textlink="">
      <xdr:nvSpPr>
        <xdr:cNvPr id="49" name="四角形: 対角を切り取る 48">
          <a:extLst>
            <a:ext uri="{FF2B5EF4-FFF2-40B4-BE49-F238E27FC236}">
              <a16:creationId xmlns:a16="http://schemas.microsoft.com/office/drawing/2014/main" id="{D58146C6-EA28-4FC1-BCDB-28A11651643A}"/>
            </a:ext>
          </a:extLst>
        </xdr:cNvPr>
        <xdr:cNvSpPr/>
      </xdr:nvSpPr>
      <xdr:spPr>
        <a:xfrm>
          <a:off x="4928508" y="12556671"/>
          <a:ext cx="108857" cy="95250"/>
        </a:xfrm>
        <a:prstGeom prst="snip2Diag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1415143</xdr:colOff>
      <xdr:row>27</xdr:row>
      <xdr:rowOff>95252</xdr:rowOff>
    </xdr:from>
    <xdr:to>
      <xdr:col>2</xdr:col>
      <xdr:colOff>1524000</xdr:colOff>
      <xdr:row>27</xdr:row>
      <xdr:rowOff>190502</xdr:rowOff>
    </xdr:to>
    <xdr:sp macro="" textlink="">
      <xdr:nvSpPr>
        <xdr:cNvPr id="50" name="四角形: 対角を切り取る 49">
          <a:extLst>
            <a:ext uri="{FF2B5EF4-FFF2-40B4-BE49-F238E27FC236}">
              <a16:creationId xmlns:a16="http://schemas.microsoft.com/office/drawing/2014/main" id="{1A2FBB71-532A-453E-A7DF-23A2B08B7666}"/>
            </a:ext>
          </a:extLst>
        </xdr:cNvPr>
        <xdr:cNvSpPr/>
      </xdr:nvSpPr>
      <xdr:spPr>
        <a:xfrm>
          <a:off x="5091793" y="13277852"/>
          <a:ext cx="108857" cy="95250"/>
        </a:xfrm>
        <a:prstGeom prst="snip2Diag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1605645</xdr:colOff>
      <xdr:row>26</xdr:row>
      <xdr:rowOff>0</xdr:rowOff>
    </xdr:from>
    <xdr:to>
      <xdr:col>2</xdr:col>
      <xdr:colOff>1714502</xdr:colOff>
      <xdr:row>26</xdr:row>
      <xdr:rowOff>95250</xdr:rowOff>
    </xdr:to>
    <xdr:sp macro="" textlink="">
      <xdr:nvSpPr>
        <xdr:cNvPr id="51" name="四角形: 対角を切り取る 50">
          <a:extLst>
            <a:ext uri="{FF2B5EF4-FFF2-40B4-BE49-F238E27FC236}">
              <a16:creationId xmlns:a16="http://schemas.microsoft.com/office/drawing/2014/main" id="{CD4D27FB-5E50-49B6-9132-0CFCEFBB7951}"/>
            </a:ext>
          </a:extLst>
        </xdr:cNvPr>
        <xdr:cNvSpPr/>
      </xdr:nvSpPr>
      <xdr:spPr>
        <a:xfrm>
          <a:off x="5282295" y="12611100"/>
          <a:ext cx="108857" cy="95250"/>
        </a:xfrm>
        <a:prstGeom prst="snip2Diag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1415141</xdr:colOff>
      <xdr:row>25</xdr:row>
      <xdr:rowOff>484958</xdr:rowOff>
    </xdr:from>
    <xdr:to>
      <xdr:col>2</xdr:col>
      <xdr:colOff>1564820</xdr:colOff>
      <xdr:row>25</xdr:row>
      <xdr:rowOff>557892</xdr:rowOff>
    </xdr:to>
    <xdr:sp macro="" textlink="">
      <xdr:nvSpPr>
        <xdr:cNvPr id="52" name="台形 51">
          <a:extLst>
            <a:ext uri="{FF2B5EF4-FFF2-40B4-BE49-F238E27FC236}">
              <a16:creationId xmlns:a16="http://schemas.microsoft.com/office/drawing/2014/main" id="{CF2AED35-8B42-44C4-A671-C31DD58BF4F2}"/>
            </a:ext>
          </a:extLst>
        </xdr:cNvPr>
        <xdr:cNvSpPr/>
      </xdr:nvSpPr>
      <xdr:spPr>
        <a:xfrm flipV="1">
          <a:off x="5091791" y="12524558"/>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2095498</xdr:colOff>
      <xdr:row>27</xdr:row>
      <xdr:rowOff>103958</xdr:rowOff>
    </xdr:from>
    <xdr:to>
      <xdr:col>2</xdr:col>
      <xdr:colOff>2245177</xdr:colOff>
      <xdr:row>27</xdr:row>
      <xdr:rowOff>176892</xdr:rowOff>
    </xdr:to>
    <xdr:sp macro="" textlink="">
      <xdr:nvSpPr>
        <xdr:cNvPr id="53" name="台形 52">
          <a:extLst>
            <a:ext uri="{FF2B5EF4-FFF2-40B4-BE49-F238E27FC236}">
              <a16:creationId xmlns:a16="http://schemas.microsoft.com/office/drawing/2014/main" id="{E48FB5D6-F6B4-4787-8FDB-F024047FAF8E}"/>
            </a:ext>
          </a:extLst>
        </xdr:cNvPr>
        <xdr:cNvSpPr/>
      </xdr:nvSpPr>
      <xdr:spPr>
        <a:xfrm flipV="1">
          <a:off x="5772148" y="13286558"/>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1224640</xdr:colOff>
      <xdr:row>27</xdr:row>
      <xdr:rowOff>90352</xdr:rowOff>
    </xdr:from>
    <xdr:to>
      <xdr:col>2</xdr:col>
      <xdr:colOff>1374319</xdr:colOff>
      <xdr:row>27</xdr:row>
      <xdr:rowOff>163286</xdr:rowOff>
    </xdr:to>
    <xdr:sp macro="" textlink="">
      <xdr:nvSpPr>
        <xdr:cNvPr id="54" name="台形 53">
          <a:extLst>
            <a:ext uri="{FF2B5EF4-FFF2-40B4-BE49-F238E27FC236}">
              <a16:creationId xmlns:a16="http://schemas.microsoft.com/office/drawing/2014/main" id="{8D628130-ABF8-44FD-B6F7-0880EA38194A}"/>
            </a:ext>
          </a:extLst>
        </xdr:cNvPr>
        <xdr:cNvSpPr/>
      </xdr:nvSpPr>
      <xdr:spPr>
        <a:xfrm flipV="1">
          <a:off x="4901290" y="13272952"/>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2285998</xdr:colOff>
      <xdr:row>27</xdr:row>
      <xdr:rowOff>204107</xdr:rowOff>
    </xdr:from>
    <xdr:to>
      <xdr:col>2</xdr:col>
      <xdr:colOff>2394855</xdr:colOff>
      <xdr:row>27</xdr:row>
      <xdr:rowOff>299357</xdr:rowOff>
    </xdr:to>
    <xdr:sp macro="" textlink="">
      <xdr:nvSpPr>
        <xdr:cNvPr id="55" name="四角形: 対角を切り取る 54">
          <a:extLst>
            <a:ext uri="{FF2B5EF4-FFF2-40B4-BE49-F238E27FC236}">
              <a16:creationId xmlns:a16="http://schemas.microsoft.com/office/drawing/2014/main" id="{7159F31F-FB43-4F8D-B50E-180DABB823BC}"/>
            </a:ext>
          </a:extLst>
        </xdr:cNvPr>
        <xdr:cNvSpPr/>
      </xdr:nvSpPr>
      <xdr:spPr>
        <a:xfrm>
          <a:off x="5962648" y="13386707"/>
          <a:ext cx="108857" cy="95250"/>
        </a:xfrm>
        <a:prstGeom prst="snip2Diag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2149927</xdr:colOff>
      <xdr:row>27</xdr:row>
      <xdr:rowOff>190499</xdr:rowOff>
    </xdr:from>
    <xdr:to>
      <xdr:col>2</xdr:col>
      <xdr:colOff>2258784</xdr:colOff>
      <xdr:row>27</xdr:row>
      <xdr:rowOff>285749</xdr:rowOff>
    </xdr:to>
    <xdr:sp macro="" textlink="">
      <xdr:nvSpPr>
        <xdr:cNvPr id="56" name="四角形: 対角を切り取る 55">
          <a:extLst>
            <a:ext uri="{FF2B5EF4-FFF2-40B4-BE49-F238E27FC236}">
              <a16:creationId xmlns:a16="http://schemas.microsoft.com/office/drawing/2014/main" id="{8039E076-A280-4462-8A2D-3978CE4123D5}"/>
            </a:ext>
          </a:extLst>
        </xdr:cNvPr>
        <xdr:cNvSpPr/>
      </xdr:nvSpPr>
      <xdr:spPr>
        <a:xfrm>
          <a:off x="5826577" y="13373099"/>
          <a:ext cx="108857" cy="95250"/>
        </a:xfrm>
        <a:prstGeom prst="snip2Diag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1306282</xdr:colOff>
      <xdr:row>27</xdr:row>
      <xdr:rowOff>204105</xdr:rowOff>
    </xdr:from>
    <xdr:to>
      <xdr:col>2</xdr:col>
      <xdr:colOff>1415139</xdr:colOff>
      <xdr:row>27</xdr:row>
      <xdr:rowOff>299355</xdr:rowOff>
    </xdr:to>
    <xdr:sp macro="" textlink="">
      <xdr:nvSpPr>
        <xdr:cNvPr id="57" name="四角形: 対角を切り取る 56">
          <a:extLst>
            <a:ext uri="{FF2B5EF4-FFF2-40B4-BE49-F238E27FC236}">
              <a16:creationId xmlns:a16="http://schemas.microsoft.com/office/drawing/2014/main" id="{4CD267C1-7A7D-4492-884E-D7B4F6DC0754}"/>
            </a:ext>
          </a:extLst>
        </xdr:cNvPr>
        <xdr:cNvSpPr/>
      </xdr:nvSpPr>
      <xdr:spPr>
        <a:xfrm>
          <a:off x="4982932" y="13386705"/>
          <a:ext cx="108857" cy="95250"/>
        </a:xfrm>
        <a:prstGeom prst="snip2Diag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1592033</xdr:colOff>
      <xdr:row>27</xdr:row>
      <xdr:rowOff>103959</xdr:rowOff>
    </xdr:from>
    <xdr:to>
      <xdr:col>2</xdr:col>
      <xdr:colOff>1741712</xdr:colOff>
      <xdr:row>27</xdr:row>
      <xdr:rowOff>176893</xdr:rowOff>
    </xdr:to>
    <xdr:sp macro="" textlink="">
      <xdr:nvSpPr>
        <xdr:cNvPr id="58" name="台形 57">
          <a:extLst>
            <a:ext uri="{FF2B5EF4-FFF2-40B4-BE49-F238E27FC236}">
              <a16:creationId xmlns:a16="http://schemas.microsoft.com/office/drawing/2014/main" id="{34AB447E-2E26-44C2-9FB6-1BEE8C6341A4}"/>
            </a:ext>
          </a:extLst>
        </xdr:cNvPr>
        <xdr:cNvSpPr/>
      </xdr:nvSpPr>
      <xdr:spPr>
        <a:xfrm flipV="1">
          <a:off x="5268683" y="13286559"/>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2408463</xdr:colOff>
      <xdr:row>27</xdr:row>
      <xdr:rowOff>185602</xdr:rowOff>
    </xdr:from>
    <xdr:to>
      <xdr:col>2</xdr:col>
      <xdr:colOff>2558142</xdr:colOff>
      <xdr:row>27</xdr:row>
      <xdr:rowOff>258536</xdr:rowOff>
    </xdr:to>
    <xdr:sp macro="" textlink="">
      <xdr:nvSpPr>
        <xdr:cNvPr id="59" name="台形 58">
          <a:extLst>
            <a:ext uri="{FF2B5EF4-FFF2-40B4-BE49-F238E27FC236}">
              <a16:creationId xmlns:a16="http://schemas.microsoft.com/office/drawing/2014/main" id="{A781F5A0-ABC2-4D57-8DB7-26A3F0619C5B}"/>
            </a:ext>
          </a:extLst>
        </xdr:cNvPr>
        <xdr:cNvSpPr/>
      </xdr:nvSpPr>
      <xdr:spPr>
        <a:xfrm flipV="1">
          <a:off x="6085113" y="13368202"/>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1551214</xdr:colOff>
      <xdr:row>25</xdr:row>
      <xdr:rowOff>484960</xdr:rowOff>
    </xdr:from>
    <xdr:to>
      <xdr:col>2</xdr:col>
      <xdr:colOff>1700893</xdr:colOff>
      <xdr:row>25</xdr:row>
      <xdr:rowOff>557894</xdr:rowOff>
    </xdr:to>
    <xdr:sp macro="" textlink="">
      <xdr:nvSpPr>
        <xdr:cNvPr id="60" name="台形 59">
          <a:extLst>
            <a:ext uri="{FF2B5EF4-FFF2-40B4-BE49-F238E27FC236}">
              <a16:creationId xmlns:a16="http://schemas.microsoft.com/office/drawing/2014/main" id="{8FD06847-C6C4-4FA3-BCFC-AD18850DC22E}"/>
            </a:ext>
          </a:extLst>
        </xdr:cNvPr>
        <xdr:cNvSpPr/>
      </xdr:nvSpPr>
      <xdr:spPr>
        <a:xfrm flipV="1">
          <a:off x="5227864" y="12524560"/>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2027464</xdr:colOff>
      <xdr:row>27</xdr:row>
      <xdr:rowOff>212817</xdr:rowOff>
    </xdr:from>
    <xdr:to>
      <xdr:col>2</xdr:col>
      <xdr:colOff>2167618</xdr:colOff>
      <xdr:row>27</xdr:row>
      <xdr:rowOff>285751</xdr:rowOff>
    </xdr:to>
    <xdr:sp macro="" textlink="">
      <xdr:nvSpPr>
        <xdr:cNvPr id="61" name="台形 60">
          <a:extLst>
            <a:ext uri="{FF2B5EF4-FFF2-40B4-BE49-F238E27FC236}">
              <a16:creationId xmlns:a16="http://schemas.microsoft.com/office/drawing/2014/main" id="{61845150-B5BA-4C68-B5C5-070380D37B8C}"/>
            </a:ext>
          </a:extLst>
        </xdr:cNvPr>
        <xdr:cNvSpPr/>
      </xdr:nvSpPr>
      <xdr:spPr>
        <a:xfrm flipV="1">
          <a:off x="5704114" y="13395417"/>
          <a:ext cx="140154"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1319894</xdr:colOff>
      <xdr:row>25</xdr:row>
      <xdr:rowOff>389708</xdr:rowOff>
    </xdr:from>
    <xdr:to>
      <xdr:col>2</xdr:col>
      <xdr:colOff>1469573</xdr:colOff>
      <xdr:row>25</xdr:row>
      <xdr:rowOff>462642</xdr:rowOff>
    </xdr:to>
    <xdr:sp macro="" textlink="">
      <xdr:nvSpPr>
        <xdr:cNvPr id="62" name="台形 61">
          <a:extLst>
            <a:ext uri="{FF2B5EF4-FFF2-40B4-BE49-F238E27FC236}">
              <a16:creationId xmlns:a16="http://schemas.microsoft.com/office/drawing/2014/main" id="{C97361FF-7C13-4D99-B6A4-1B6EE143B7D5}"/>
            </a:ext>
          </a:extLst>
        </xdr:cNvPr>
        <xdr:cNvSpPr/>
      </xdr:nvSpPr>
      <xdr:spPr>
        <a:xfrm flipV="1">
          <a:off x="4996544" y="12429308"/>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476251</xdr:colOff>
      <xdr:row>24</xdr:row>
      <xdr:rowOff>81642</xdr:rowOff>
    </xdr:from>
    <xdr:to>
      <xdr:col>1</xdr:col>
      <xdr:colOff>1251857</xdr:colOff>
      <xdr:row>26</xdr:row>
      <xdr:rowOff>54428</xdr:rowOff>
    </xdr:to>
    <xdr:sp macro="" textlink="">
      <xdr:nvSpPr>
        <xdr:cNvPr id="63" name="テキスト ボックス 62">
          <a:extLst>
            <a:ext uri="{FF2B5EF4-FFF2-40B4-BE49-F238E27FC236}">
              <a16:creationId xmlns:a16="http://schemas.microsoft.com/office/drawing/2014/main" id="{CF9D5E4C-6E69-4D66-93E6-AD4CFFDBED14}"/>
            </a:ext>
          </a:extLst>
        </xdr:cNvPr>
        <xdr:cNvSpPr txBox="1"/>
      </xdr:nvSpPr>
      <xdr:spPr>
        <a:xfrm>
          <a:off x="476251" y="11549742"/>
          <a:ext cx="1489981" cy="111578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Ｐゴシック" panose="020B0600070205080204" pitchFamily="50" charset="-128"/>
              <a:ea typeface="ＭＳ Ｐゴシック" panose="020B0600070205080204" pitchFamily="50" charset="-128"/>
            </a:rPr>
            <a:t>①</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★★ハイツ</a:t>
          </a:r>
          <a:r>
            <a:rPr kumimoji="1" lang="ja-JP" altLang="en-US" sz="1050" baseline="0">
              <a:latin typeface="ＭＳ Ｐゴシック" panose="020B0600070205080204" pitchFamily="50" charset="-128"/>
              <a:ea typeface="ＭＳ Ｐゴシック" panose="020B0600070205080204" pitchFamily="50" charset="-128"/>
            </a:rPr>
            <a:t> </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号棟</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101</a:t>
          </a:r>
          <a:r>
            <a:rPr kumimoji="1" lang="ja-JP" altLang="en-US" sz="1050">
              <a:latin typeface="ＭＳ Ｐゴシック" panose="020B0600070205080204" pitchFamily="50" charset="-128"/>
              <a:ea typeface="ＭＳ Ｐゴシック" panose="020B0600070205080204" pitchFamily="50" charset="-128"/>
            </a:rPr>
            <a:t>号室 リビング</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天井裏梁、天井</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吹付け材</a:t>
          </a:r>
        </a:p>
      </xdr:txBody>
    </xdr:sp>
    <xdr:clientData/>
  </xdr:twoCellAnchor>
  <xdr:twoCellAnchor>
    <xdr:from>
      <xdr:col>1</xdr:col>
      <xdr:colOff>1864180</xdr:colOff>
      <xdr:row>23</xdr:row>
      <xdr:rowOff>258536</xdr:rowOff>
    </xdr:from>
    <xdr:to>
      <xdr:col>2</xdr:col>
      <xdr:colOff>530680</xdr:colOff>
      <xdr:row>27</xdr:row>
      <xdr:rowOff>408215</xdr:rowOff>
    </xdr:to>
    <xdr:grpSp>
      <xdr:nvGrpSpPr>
        <xdr:cNvPr id="64" name="グループ化 63">
          <a:extLst>
            <a:ext uri="{FF2B5EF4-FFF2-40B4-BE49-F238E27FC236}">
              <a16:creationId xmlns:a16="http://schemas.microsoft.com/office/drawing/2014/main" id="{F02DD26D-D073-45FC-8972-2BCAE9A80838}"/>
            </a:ext>
          </a:extLst>
        </xdr:cNvPr>
        <xdr:cNvGrpSpPr/>
      </xdr:nvGrpSpPr>
      <xdr:grpSpPr>
        <a:xfrm>
          <a:off x="2578555" y="12307661"/>
          <a:ext cx="1635125" cy="2435679"/>
          <a:chOff x="1973036" y="31786286"/>
          <a:chExt cx="1619250" cy="1891393"/>
        </a:xfrm>
      </xdr:grpSpPr>
      <xdr:sp macro="" textlink="">
        <xdr:nvSpPr>
          <xdr:cNvPr id="65" name="正方形/長方形 64">
            <a:extLst>
              <a:ext uri="{FF2B5EF4-FFF2-40B4-BE49-F238E27FC236}">
                <a16:creationId xmlns:a16="http://schemas.microsoft.com/office/drawing/2014/main" id="{F7FAC7DF-B266-AE6B-E7D7-9F7A0263F860}"/>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66" name="直線コネクタ 65">
            <a:extLst>
              <a:ext uri="{FF2B5EF4-FFF2-40B4-BE49-F238E27FC236}">
                <a16:creationId xmlns:a16="http://schemas.microsoft.com/office/drawing/2014/main" id="{FBC6383F-6740-0813-C5C4-FEAC60035127}"/>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1088571</xdr:colOff>
      <xdr:row>23</xdr:row>
      <xdr:rowOff>258537</xdr:rowOff>
    </xdr:from>
    <xdr:to>
      <xdr:col>2</xdr:col>
      <xdr:colOff>2721428</xdr:colOff>
      <xdr:row>27</xdr:row>
      <xdr:rowOff>408216</xdr:rowOff>
    </xdr:to>
    <xdr:grpSp>
      <xdr:nvGrpSpPr>
        <xdr:cNvPr id="67" name="グループ化 66">
          <a:extLst>
            <a:ext uri="{FF2B5EF4-FFF2-40B4-BE49-F238E27FC236}">
              <a16:creationId xmlns:a16="http://schemas.microsoft.com/office/drawing/2014/main" id="{6ED0E031-1C79-4D79-87FE-F274B5A8132F}"/>
            </a:ext>
          </a:extLst>
        </xdr:cNvPr>
        <xdr:cNvGrpSpPr/>
      </xdr:nvGrpSpPr>
      <xdr:grpSpPr>
        <a:xfrm>
          <a:off x="4771571" y="12307662"/>
          <a:ext cx="1632857" cy="2435679"/>
          <a:chOff x="1973036" y="31786286"/>
          <a:chExt cx="1619250" cy="1891393"/>
        </a:xfrm>
      </xdr:grpSpPr>
      <xdr:sp macro="" textlink="">
        <xdr:nvSpPr>
          <xdr:cNvPr id="68" name="正方形/長方形 67">
            <a:extLst>
              <a:ext uri="{FF2B5EF4-FFF2-40B4-BE49-F238E27FC236}">
                <a16:creationId xmlns:a16="http://schemas.microsoft.com/office/drawing/2014/main" id="{C0A08B60-DE6D-0397-0B1F-B9384F21E771}"/>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69" name="直線コネクタ 68">
            <a:extLst>
              <a:ext uri="{FF2B5EF4-FFF2-40B4-BE49-F238E27FC236}">
                <a16:creationId xmlns:a16="http://schemas.microsoft.com/office/drawing/2014/main" id="{FF9ABA7F-5FAA-5033-C0A7-688B7B027559}"/>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2000246</xdr:colOff>
      <xdr:row>26</xdr:row>
      <xdr:rowOff>449036</xdr:rowOff>
    </xdr:from>
    <xdr:to>
      <xdr:col>7</xdr:col>
      <xdr:colOff>2163528</xdr:colOff>
      <xdr:row>26</xdr:row>
      <xdr:rowOff>571497</xdr:rowOff>
    </xdr:to>
    <xdr:sp macro="" textlink="">
      <xdr:nvSpPr>
        <xdr:cNvPr id="70" name="雲 69">
          <a:extLst>
            <a:ext uri="{FF2B5EF4-FFF2-40B4-BE49-F238E27FC236}">
              <a16:creationId xmlns:a16="http://schemas.microsoft.com/office/drawing/2014/main" id="{2DF1C2C7-DE3E-43AB-B9A5-F62D5B213777}"/>
            </a:ext>
          </a:extLst>
        </xdr:cNvPr>
        <xdr:cNvSpPr/>
      </xdr:nvSpPr>
      <xdr:spPr>
        <a:xfrm>
          <a:off x="22602821" y="13060136"/>
          <a:ext cx="163282" cy="122461"/>
        </a:xfrm>
        <a:prstGeom prst="cloud">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1197428</xdr:colOff>
      <xdr:row>26</xdr:row>
      <xdr:rowOff>394609</xdr:rowOff>
    </xdr:from>
    <xdr:to>
      <xdr:col>2</xdr:col>
      <xdr:colOff>1755320</xdr:colOff>
      <xdr:row>27</xdr:row>
      <xdr:rowOff>40823</xdr:rowOff>
    </xdr:to>
    <xdr:sp macro="" textlink="">
      <xdr:nvSpPr>
        <xdr:cNvPr id="71" name="テキスト ボックス 70">
          <a:extLst>
            <a:ext uri="{FF2B5EF4-FFF2-40B4-BE49-F238E27FC236}">
              <a16:creationId xmlns:a16="http://schemas.microsoft.com/office/drawing/2014/main" id="{01707A1F-31A1-4F2B-B622-538D2432CE5B}"/>
            </a:ext>
          </a:extLst>
        </xdr:cNvPr>
        <xdr:cNvSpPr txBox="1"/>
      </xdr:nvSpPr>
      <xdr:spPr>
        <a:xfrm>
          <a:off x="4874078" y="13005709"/>
          <a:ext cx="557892"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BIZ UDゴシック" panose="020B0400000000000000" pitchFamily="49" charset="-128"/>
              <a:ea typeface="BIZ UDゴシック" panose="020B0400000000000000" pitchFamily="49" charset="-128"/>
            </a:rPr>
            <a:t>南面</a:t>
          </a:r>
        </a:p>
      </xdr:txBody>
    </xdr:sp>
    <xdr:clientData/>
  </xdr:twoCellAnchor>
  <xdr:twoCellAnchor>
    <xdr:from>
      <xdr:col>2</xdr:col>
      <xdr:colOff>2013856</xdr:colOff>
      <xdr:row>26</xdr:row>
      <xdr:rowOff>394608</xdr:rowOff>
    </xdr:from>
    <xdr:to>
      <xdr:col>2</xdr:col>
      <xdr:colOff>2571748</xdr:colOff>
      <xdr:row>27</xdr:row>
      <xdr:rowOff>40822</xdr:rowOff>
    </xdr:to>
    <xdr:sp macro="" textlink="">
      <xdr:nvSpPr>
        <xdr:cNvPr id="72" name="テキスト ボックス 71">
          <a:extLst>
            <a:ext uri="{FF2B5EF4-FFF2-40B4-BE49-F238E27FC236}">
              <a16:creationId xmlns:a16="http://schemas.microsoft.com/office/drawing/2014/main" id="{54AE3C7D-558E-4B85-85B8-20BD5CB1D279}"/>
            </a:ext>
          </a:extLst>
        </xdr:cNvPr>
        <xdr:cNvSpPr txBox="1"/>
      </xdr:nvSpPr>
      <xdr:spPr>
        <a:xfrm>
          <a:off x="5690506" y="13005708"/>
          <a:ext cx="557892"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BIZ UDゴシック" panose="020B0400000000000000" pitchFamily="49" charset="-128"/>
              <a:ea typeface="BIZ UDゴシック" panose="020B0400000000000000" pitchFamily="49" charset="-128"/>
            </a:rPr>
            <a:t>西面</a:t>
          </a:r>
        </a:p>
      </xdr:txBody>
    </xdr:sp>
    <xdr:clientData/>
  </xdr:twoCellAnchor>
  <xdr:twoCellAnchor>
    <xdr:from>
      <xdr:col>5</xdr:col>
      <xdr:colOff>911670</xdr:colOff>
      <xdr:row>23</xdr:row>
      <xdr:rowOff>272145</xdr:rowOff>
    </xdr:from>
    <xdr:to>
      <xdr:col>5</xdr:col>
      <xdr:colOff>2544527</xdr:colOff>
      <xdr:row>27</xdr:row>
      <xdr:rowOff>421824</xdr:rowOff>
    </xdr:to>
    <xdr:grpSp>
      <xdr:nvGrpSpPr>
        <xdr:cNvPr id="73" name="グループ化 72">
          <a:extLst>
            <a:ext uri="{FF2B5EF4-FFF2-40B4-BE49-F238E27FC236}">
              <a16:creationId xmlns:a16="http://schemas.microsoft.com/office/drawing/2014/main" id="{2C7F38B0-C8A2-483F-9DF2-ED7027A15842}"/>
            </a:ext>
          </a:extLst>
        </xdr:cNvPr>
        <xdr:cNvGrpSpPr/>
      </xdr:nvGrpSpPr>
      <xdr:grpSpPr>
        <a:xfrm>
          <a:off x="14230795" y="12321270"/>
          <a:ext cx="1632857" cy="2435679"/>
          <a:chOff x="1973036" y="31786286"/>
          <a:chExt cx="1619250" cy="1891393"/>
        </a:xfrm>
      </xdr:grpSpPr>
      <xdr:sp macro="" textlink="">
        <xdr:nvSpPr>
          <xdr:cNvPr id="74" name="正方形/長方形 73">
            <a:extLst>
              <a:ext uri="{FF2B5EF4-FFF2-40B4-BE49-F238E27FC236}">
                <a16:creationId xmlns:a16="http://schemas.microsoft.com/office/drawing/2014/main" id="{B8366223-4EB5-AAA2-0390-BBCA61D7AC24}"/>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75" name="直線コネクタ 74">
            <a:extLst>
              <a:ext uri="{FF2B5EF4-FFF2-40B4-BE49-F238E27FC236}">
                <a16:creationId xmlns:a16="http://schemas.microsoft.com/office/drawing/2014/main" id="{E1F40B89-0AEB-4312-5384-C58E7592D421}"/>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462633</xdr:colOff>
      <xdr:row>27</xdr:row>
      <xdr:rowOff>63139</xdr:rowOff>
    </xdr:from>
    <xdr:to>
      <xdr:col>6</xdr:col>
      <xdr:colOff>612312</xdr:colOff>
      <xdr:row>27</xdr:row>
      <xdr:rowOff>136073</xdr:rowOff>
    </xdr:to>
    <xdr:sp macro="" textlink="">
      <xdr:nvSpPr>
        <xdr:cNvPr id="76" name="台形 75">
          <a:extLst>
            <a:ext uri="{FF2B5EF4-FFF2-40B4-BE49-F238E27FC236}">
              <a16:creationId xmlns:a16="http://schemas.microsoft.com/office/drawing/2014/main" id="{BB6962F4-4E56-4B6B-BC98-E645C8AAA727}"/>
            </a:ext>
          </a:extLst>
        </xdr:cNvPr>
        <xdr:cNvSpPr/>
      </xdr:nvSpPr>
      <xdr:spPr>
        <a:xfrm flipV="1">
          <a:off x="17550483" y="13245739"/>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1034134</xdr:colOff>
      <xdr:row>26</xdr:row>
      <xdr:rowOff>190502</xdr:rowOff>
    </xdr:from>
    <xdr:to>
      <xdr:col>5</xdr:col>
      <xdr:colOff>1660061</xdr:colOff>
      <xdr:row>27</xdr:row>
      <xdr:rowOff>353789</xdr:rowOff>
    </xdr:to>
    <xdr:grpSp>
      <xdr:nvGrpSpPr>
        <xdr:cNvPr id="77" name="グループ化 76">
          <a:extLst>
            <a:ext uri="{FF2B5EF4-FFF2-40B4-BE49-F238E27FC236}">
              <a16:creationId xmlns:a16="http://schemas.microsoft.com/office/drawing/2014/main" id="{363B0E41-8D13-4A52-A40C-AFEC3AFA8A0A}"/>
            </a:ext>
          </a:extLst>
        </xdr:cNvPr>
        <xdr:cNvGrpSpPr/>
      </xdr:nvGrpSpPr>
      <xdr:grpSpPr>
        <a:xfrm>
          <a:off x="14353259" y="13954127"/>
          <a:ext cx="625927" cy="734787"/>
          <a:chOff x="1973036" y="31786286"/>
          <a:chExt cx="1619250" cy="1891393"/>
        </a:xfrm>
      </xdr:grpSpPr>
      <xdr:sp macro="" textlink="">
        <xdr:nvSpPr>
          <xdr:cNvPr id="78" name="正方形/長方形 77">
            <a:extLst>
              <a:ext uri="{FF2B5EF4-FFF2-40B4-BE49-F238E27FC236}">
                <a16:creationId xmlns:a16="http://schemas.microsoft.com/office/drawing/2014/main" id="{5236715B-D681-BFD2-15D9-6870CB0C4A50}"/>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79" name="直線コネクタ 78">
            <a:extLst>
              <a:ext uri="{FF2B5EF4-FFF2-40B4-BE49-F238E27FC236}">
                <a16:creationId xmlns:a16="http://schemas.microsoft.com/office/drawing/2014/main" id="{8771EA11-EF64-73AE-FA94-090C44EA9BBF}"/>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1809741</xdr:colOff>
      <xdr:row>26</xdr:row>
      <xdr:rowOff>204108</xdr:rowOff>
    </xdr:from>
    <xdr:to>
      <xdr:col>5</xdr:col>
      <xdr:colOff>2435668</xdr:colOff>
      <xdr:row>27</xdr:row>
      <xdr:rowOff>367395</xdr:rowOff>
    </xdr:to>
    <xdr:grpSp>
      <xdr:nvGrpSpPr>
        <xdr:cNvPr id="80" name="グループ化 79">
          <a:extLst>
            <a:ext uri="{FF2B5EF4-FFF2-40B4-BE49-F238E27FC236}">
              <a16:creationId xmlns:a16="http://schemas.microsoft.com/office/drawing/2014/main" id="{F895A5E2-4100-4D74-BB42-1D188D10D070}"/>
            </a:ext>
          </a:extLst>
        </xdr:cNvPr>
        <xdr:cNvGrpSpPr/>
      </xdr:nvGrpSpPr>
      <xdr:grpSpPr>
        <a:xfrm>
          <a:off x="15128866" y="13967733"/>
          <a:ext cx="625927" cy="734787"/>
          <a:chOff x="1973036" y="31786286"/>
          <a:chExt cx="1619250" cy="1891393"/>
        </a:xfrm>
      </xdr:grpSpPr>
      <xdr:sp macro="" textlink="">
        <xdr:nvSpPr>
          <xdr:cNvPr id="81" name="正方形/長方形 80">
            <a:extLst>
              <a:ext uri="{FF2B5EF4-FFF2-40B4-BE49-F238E27FC236}">
                <a16:creationId xmlns:a16="http://schemas.microsoft.com/office/drawing/2014/main" id="{56514BA2-829D-7872-20E1-BAD293D67590}"/>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82" name="直線コネクタ 81">
            <a:extLst>
              <a:ext uri="{FF2B5EF4-FFF2-40B4-BE49-F238E27FC236}">
                <a16:creationId xmlns:a16="http://schemas.microsoft.com/office/drawing/2014/main" id="{7E362648-2B85-6E0D-D9C2-65AD9676C3BA}"/>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1170205</xdr:colOff>
      <xdr:row>26</xdr:row>
      <xdr:rowOff>503466</xdr:rowOff>
    </xdr:from>
    <xdr:to>
      <xdr:col>5</xdr:col>
      <xdr:colOff>1578419</xdr:colOff>
      <xdr:row>27</xdr:row>
      <xdr:rowOff>299359</xdr:rowOff>
    </xdr:to>
    <xdr:sp macro="" textlink="">
      <xdr:nvSpPr>
        <xdr:cNvPr id="83" name="雲 82">
          <a:extLst>
            <a:ext uri="{FF2B5EF4-FFF2-40B4-BE49-F238E27FC236}">
              <a16:creationId xmlns:a16="http://schemas.microsoft.com/office/drawing/2014/main" id="{F45FE3C5-680E-43C5-B5BE-DE99D4B5108B}"/>
            </a:ext>
          </a:extLst>
        </xdr:cNvPr>
        <xdr:cNvSpPr/>
      </xdr:nvSpPr>
      <xdr:spPr>
        <a:xfrm>
          <a:off x="14486155" y="13114566"/>
          <a:ext cx="408214" cy="367393"/>
        </a:xfrm>
        <a:prstGeom prst="cloud">
          <a:avLst/>
        </a:prstGeom>
        <a:solidFill>
          <a:schemeClr val="accent5">
            <a:lumMod val="50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1156598</xdr:colOff>
      <xdr:row>25</xdr:row>
      <xdr:rowOff>244928</xdr:rowOff>
    </xdr:from>
    <xdr:to>
      <xdr:col>5</xdr:col>
      <xdr:colOff>1564812</xdr:colOff>
      <xdr:row>26</xdr:row>
      <xdr:rowOff>40822</xdr:rowOff>
    </xdr:to>
    <xdr:sp macro="" textlink="">
      <xdr:nvSpPr>
        <xdr:cNvPr id="84" name="雲 83">
          <a:extLst>
            <a:ext uri="{FF2B5EF4-FFF2-40B4-BE49-F238E27FC236}">
              <a16:creationId xmlns:a16="http://schemas.microsoft.com/office/drawing/2014/main" id="{ACE5BEF4-6CCC-4A7F-96EA-901C838BF4E2}"/>
            </a:ext>
          </a:extLst>
        </xdr:cNvPr>
        <xdr:cNvSpPr/>
      </xdr:nvSpPr>
      <xdr:spPr>
        <a:xfrm>
          <a:off x="14472548" y="12284528"/>
          <a:ext cx="408214" cy="367394"/>
        </a:xfrm>
        <a:prstGeom prst="cloud">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1932205</xdr:colOff>
      <xdr:row>26</xdr:row>
      <xdr:rowOff>489860</xdr:rowOff>
    </xdr:from>
    <xdr:to>
      <xdr:col>5</xdr:col>
      <xdr:colOff>2340419</xdr:colOff>
      <xdr:row>27</xdr:row>
      <xdr:rowOff>312968</xdr:rowOff>
    </xdr:to>
    <xdr:sp macro="" textlink="">
      <xdr:nvSpPr>
        <xdr:cNvPr id="85" name="雲 84">
          <a:extLst>
            <a:ext uri="{FF2B5EF4-FFF2-40B4-BE49-F238E27FC236}">
              <a16:creationId xmlns:a16="http://schemas.microsoft.com/office/drawing/2014/main" id="{450FBF3C-6FAA-4BC6-AF6E-631F7126C8CB}"/>
            </a:ext>
          </a:extLst>
        </xdr:cNvPr>
        <xdr:cNvSpPr/>
      </xdr:nvSpPr>
      <xdr:spPr>
        <a:xfrm>
          <a:off x="15248155" y="13100960"/>
          <a:ext cx="408214" cy="394608"/>
        </a:xfrm>
        <a:prstGeom prst="cloud">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285749</xdr:colOff>
      <xdr:row>27</xdr:row>
      <xdr:rowOff>171997</xdr:rowOff>
    </xdr:from>
    <xdr:to>
      <xdr:col>6</xdr:col>
      <xdr:colOff>435428</xdr:colOff>
      <xdr:row>27</xdr:row>
      <xdr:rowOff>244931</xdr:rowOff>
    </xdr:to>
    <xdr:sp macro="" textlink="">
      <xdr:nvSpPr>
        <xdr:cNvPr id="86" name="台形 85">
          <a:extLst>
            <a:ext uri="{FF2B5EF4-FFF2-40B4-BE49-F238E27FC236}">
              <a16:creationId xmlns:a16="http://schemas.microsoft.com/office/drawing/2014/main" id="{28D92FE5-74E9-4D2C-BB2C-395313CDD3BB}"/>
            </a:ext>
          </a:extLst>
        </xdr:cNvPr>
        <xdr:cNvSpPr/>
      </xdr:nvSpPr>
      <xdr:spPr>
        <a:xfrm flipV="1">
          <a:off x="17373599" y="13354597"/>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421812</xdr:colOff>
      <xdr:row>27</xdr:row>
      <xdr:rowOff>267246</xdr:rowOff>
    </xdr:from>
    <xdr:to>
      <xdr:col>6</xdr:col>
      <xdr:colOff>571491</xdr:colOff>
      <xdr:row>27</xdr:row>
      <xdr:rowOff>340180</xdr:rowOff>
    </xdr:to>
    <xdr:sp macro="" textlink="">
      <xdr:nvSpPr>
        <xdr:cNvPr id="87" name="台形 86">
          <a:extLst>
            <a:ext uri="{FF2B5EF4-FFF2-40B4-BE49-F238E27FC236}">
              <a16:creationId xmlns:a16="http://schemas.microsoft.com/office/drawing/2014/main" id="{98ED6185-3C46-47BB-8EE2-6AEA41BA233B}"/>
            </a:ext>
          </a:extLst>
        </xdr:cNvPr>
        <xdr:cNvSpPr/>
      </xdr:nvSpPr>
      <xdr:spPr>
        <a:xfrm flipV="1">
          <a:off x="17509662" y="13449846"/>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489856</xdr:colOff>
      <xdr:row>27</xdr:row>
      <xdr:rowOff>171997</xdr:rowOff>
    </xdr:from>
    <xdr:to>
      <xdr:col>6</xdr:col>
      <xdr:colOff>639535</xdr:colOff>
      <xdr:row>27</xdr:row>
      <xdr:rowOff>244931</xdr:rowOff>
    </xdr:to>
    <xdr:sp macro="" textlink="">
      <xdr:nvSpPr>
        <xdr:cNvPr id="88" name="台形 87">
          <a:extLst>
            <a:ext uri="{FF2B5EF4-FFF2-40B4-BE49-F238E27FC236}">
              <a16:creationId xmlns:a16="http://schemas.microsoft.com/office/drawing/2014/main" id="{C0E344CA-ECBA-4504-BAD7-8AE1E6F33CB9}"/>
            </a:ext>
          </a:extLst>
        </xdr:cNvPr>
        <xdr:cNvSpPr/>
      </xdr:nvSpPr>
      <xdr:spPr>
        <a:xfrm flipV="1">
          <a:off x="17577706" y="13354597"/>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625928</xdr:colOff>
      <xdr:row>27</xdr:row>
      <xdr:rowOff>22319</xdr:rowOff>
    </xdr:from>
    <xdr:to>
      <xdr:col>6</xdr:col>
      <xdr:colOff>775607</xdr:colOff>
      <xdr:row>27</xdr:row>
      <xdr:rowOff>95253</xdr:rowOff>
    </xdr:to>
    <xdr:sp macro="" textlink="">
      <xdr:nvSpPr>
        <xdr:cNvPr id="89" name="台形 88">
          <a:extLst>
            <a:ext uri="{FF2B5EF4-FFF2-40B4-BE49-F238E27FC236}">
              <a16:creationId xmlns:a16="http://schemas.microsoft.com/office/drawing/2014/main" id="{4FECA31A-11F8-47AB-828B-6E94A0C5A732}"/>
            </a:ext>
          </a:extLst>
        </xdr:cNvPr>
        <xdr:cNvSpPr/>
      </xdr:nvSpPr>
      <xdr:spPr>
        <a:xfrm flipV="1">
          <a:off x="17713778" y="13204919"/>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299347</xdr:colOff>
      <xdr:row>27</xdr:row>
      <xdr:rowOff>68035</xdr:rowOff>
    </xdr:from>
    <xdr:to>
      <xdr:col>6</xdr:col>
      <xdr:colOff>408204</xdr:colOff>
      <xdr:row>27</xdr:row>
      <xdr:rowOff>163285</xdr:rowOff>
    </xdr:to>
    <xdr:sp macro="" textlink="">
      <xdr:nvSpPr>
        <xdr:cNvPr id="90" name="四角形: 対角を切り取る 89">
          <a:extLst>
            <a:ext uri="{FF2B5EF4-FFF2-40B4-BE49-F238E27FC236}">
              <a16:creationId xmlns:a16="http://schemas.microsoft.com/office/drawing/2014/main" id="{DCC3AD5C-1179-465C-929F-E8A32C4CEFF8}"/>
            </a:ext>
          </a:extLst>
        </xdr:cNvPr>
        <xdr:cNvSpPr/>
      </xdr:nvSpPr>
      <xdr:spPr>
        <a:xfrm>
          <a:off x="17387197" y="13250635"/>
          <a:ext cx="108857" cy="95250"/>
        </a:xfrm>
        <a:prstGeom prst="snip2Diag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857240</xdr:colOff>
      <xdr:row>26</xdr:row>
      <xdr:rowOff>172001</xdr:rowOff>
    </xdr:from>
    <xdr:to>
      <xdr:col>6</xdr:col>
      <xdr:colOff>1006919</xdr:colOff>
      <xdr:row>26</xdr:row>
      <xdr:rowOff>244935</xdr:rowOff>
    </xdr:to>
    <xdr:sp macro="" textlink="">
      <xdr:nvSpPr>
        <xdr:cNvPr id="91" name="台形 90">
          <a:extLst>
            <a:ext uri="{FF2B5EF4-FFF2-40B4-BE49-F238E27FC236}">
              <a16:creationId xmlns:a16="http://schemas.microsoft.com/office/drawing/2014/main" id="{AA2BEF99-96BC-4CB2-A697-8A44562094AC}"/>
            </a:ext>
          </a:extLst>
        </xdr:cNvPr>
        <xdr:cNvSpPr/>
      </xdr:nvSpPr>
      <xdr:spPr>
        <a:xfrm flipV="1">
          <a:off x="17945090" y="12783101"/>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721178</xdr:colOff>
      <xdr:row>25</xdr:row>
      <xdr:rowOff>544281</xdr:rowOff>
    </xdr:from>
    <xdr:to>
      <xdr:col>6</xdr:col>
      <xdr:colOff>830035</xdr:colOff>
      <xdr:row>26</xdr:row>
      <xdr:rowOff>68031</xdr:rowOff>
    </xdr:to>
    <xdr:sp macro="" textlink="">
      <xdr:nvSpPr>
        <xdr:cNvPr id="92" name="四角形: 対角を切り取る 91">
          <a:extLst>
            <a:ext uri="{FF2B5EF4-FFF2-40B4-BE49-F238E27FC236}">
              <a16:creationId xmlns:a16="http://schemas.microsoft.com/office/drawing/2014/main" id="{89AB8DCF-46BA-4278-96E7-D1BA09415E78}"/>
            </a:ext>
          </a:extLst>
        </xdr:cNvPr>
        <xdr:cNvSpPr/>
      </xdr:nvSpPr>
      <xdr:spPr>
        <a:xfrm>
          <a:off x="17809028" y="12583881"/>
          <a:ext cx="108857" cy="95250"/>
        </a:xfrm>
        <a:prstGeom prst="snip2Diag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966106</xdr:colOff>
      <xdr:row>25</xdr:row>
      <xdr:rowOff>462638</xdr:rowOff>
    </xdr:from>
    <xdr:to>
      <xdr:col>6</xdr:col>
      <xdr:colOff>1074963</xdr:colOff>
      <xdr:row>25</xdr:row>
      <xdr:rowOff>557888</xdr:rowOff>
    </xdr:to>
    <xdr:sp macro="" textlink="">
      <xdr:nvSpPr>
        <xdr:cNvPr id="93" name="四角形: 対角を切り取る 92">
          <a:extLst>
            <a:ext uri="{FF2B5EF4-FFF2-40B4-BE49-F238E27FC236}">
              <a16:creationId xmlns:a16="http://schemas.microsoft.com/office/drawing/2014/main" id="{AF46A878-E9B9-42C5-9FD5-6E4AEA87F2A3}"/>
            </a:ext>
          </a:extLst>
        </xdr:cNvPr>
        <xdr:cNvSpPr/>
      </xdr:nvSpPr>
      <xdr:spPr>
        <a:xfrm>
          <a:off x="18053956" y="12502238"/>
          <a:ext cx="108857" cy="95250"/>
        </a:xfrm>
        <a:prstGeom prst="snip2Diag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1034143</xdr:colOff>
      <xdr:row>26</xdr:row>
      <xdr:rowOff>68038</xdr:rowOff>
    </xdr:from>
    <xdr:to>
      <xdr:col>6</xdr:col>
      <xdr:colOff>1143000</xdr:colOff>
      <xdr:row>26</xdr:row>
      <xdr:rowOff>163288</xdr:rowOff>
    </xdr:to>
    <xdr:sp macro="" textlink="">
      <xdr:nvSpPr>
        <xdr:cNvPr id="94" name="四角形: 対角を切り取る 93">
          <a:extLst>
            <a:ext uri="{FF2B5EF4-FFF2-40B4-BE49-F238E27FC236}">
              <a16:creationId xmlns:a16="http://schemas.microsoft.com/office/drawing/2014/main" id="{E3F7D711-C5EA-4996-AAC3-34598D609CAF}"/>
            </a:ext>
          </a:extLst>
        </xdr:cNvPr>
        <xdr:cNvSpPr/>
      </xdr:nvSpPr>
      <xdr:spPr>
        <a:xfrm>
          <a:off x="18121993" y="12679138"/>
          <a:ext cx="108857" cy="95250"/>
        </a:xfrm>
        <a:prstGeom prst="snip2DiagRect">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707562</xdr:colOff>
      <xdr:row>26</xdr:row>
      <xdr:rowOff>149681</xdr:rowOff>
    </xdr:from>
    <xdr:to>
      <xdr:col>6</xdr:col>
      <xdr:colOff>816419</xdr:colOff>
      <xdr:row>26</xdr:row>
      <xdr:rowOff>244931</xdr:rowOff>
    </xdr:to>
    <xdr:sp macro="" textlink="">
      <xdr:nvSpPr>
        <xdr:cNvPr id="95" name="四角形: 対角を切り取る 94">
          <a:extLst>
            <a:ext uri="{FF2B5EF4-FFF2-40B4-BE49-F238E27FC236}">
              <a16:creationId xmlns:a16="http://schemas.microsoft.com/office/drawing/2014/main" id="{2E67EC5A-0289-42EC-9D59-A6C4143A6275}"/>
            </a:ext>
          </a:extLst>
        </xdr:cNvPr>
        <xdr:cNvSpPr/>
      </xdr:nvSpPr>
      <xdr:spPr>
        <a:xfrm>
          <a:off x="17795412" y="12760781"/>
          <a:ext cx="108857" cy="95250"/>
        </a:xfrm>
        <a:prstGeom prst="snip2DiagRect">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857250</xdr:colOff>
      <xdr:row>26</xdr:row>
      <xdr:rowOff>76743</xdr:rowOff>
    </xdr:from>
    <xdr:to>
      <xdr:col>6</xdr:col>
      <xdr:colOff>1006929</xdr:colOff>
      <xdr:row>26</xdr:row>
      <xdr:rowOff>149677</xdr:rowOff>
    </xdr:to>
    <xdr:sp macro="" textlink="">
      <xdr:nvSpPr>
        <xdr:cNvPr id="96" name="台形 95">
          <a:extLst>
            <a:ext uri="{FF2B5EF4-FFF2-40B4-BE49-F238E27FC236}">
              <a16:creationId xmlns:a16="http://schemas.microsoft.com/office/drawing/2014/main" id="{73DD6129-506C-4B1C-82BD-04E9F02102FB}"/>
            </a:ext>
          </a:extLst>
        </xdr:cNvPr>
        <xdr:cNvSpPr/>
      </xdr:nvSpPr>
      <xdr:spPr>
        <a:xfrm flipV="1">
          <a:off x="17945100" y="12687843"/>
          <a:ext cx="149679" cy="72934"/>
        </a:xfrm>
        <a:prstGeom prst="trapezoid">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843633</xdr:colOff>
      <xdr:row>25</xdr:row>
      <xdr:rowOff>539386</xdr:rowOff>
    </xdr:from>
    <xdr:to>
      <xdr:col>6</xdr:col>
      <xdr:colOff>993312</xdr:colOff>
      <xdr:row>26</xdr:row>
      <xdr:rowOff>40820</xdr:rowOff>
    </xdr:to>
    <xdr:sp macro="" textlink="">
      <xdr:nvSpPr>
        <xdr:cNvPr id="97" name="台形 96">
          <a:extLst>
            <a:ext uri="{FF2B5EF4-FFF2-40B4-BE49-F238E27FC236}">
              <a16:creationId xmlns:a16="http://schemas.microsoft.com/office/drawing/2014/main" id="{B7CB5B6A-CA86-4624-ABD5-74FCD985B68C}"/>
            </a:ext>
          </a:extLst>
        </xdr:cNvPr>
        <xdr:cNvSpPr/>
      </xdr:nvSpPr>
      <xdr:spPr>
        <a:xfrm flipV="1">
          <a:off x="17931483" y="12578986"/>
          <a:ext cx="149679" cy="72934"/>
        </a:xfrm>
        <a:prstGeom prst="trapezoid">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1279061</xdr:colOff>
      <xdr:row>27</xdr:row>
      <xdr:rowOff>267246</xdr:rowOff>
    </xdr:from>
    <xdr:to>
      <xdr:col>6</xdr:col>
      <xdr:colOff>1428740</xdr:colOff>
      <xdr:row>27</xdr:row>
      <xdr:rowOff>340180</xdr:rowOff>
    </xdr:to>
    <xdr:sp macro="" textlink="">
      <xdr:nvSpPr>
        <xdr:cNvPr id="98" name="台形 97">
          <a:extLst>
            <a:ext uri="{FF2B5EF4-FFF2-40B4-BE49-F238E27FC236}">
              <a16:creationId xmlns:a16="http://schemas.microsoft.com/office/drawing/2014/main" id="{5AACC457-5B1E-4B34-9A2B-B59FFC68A7E3}"/>
            </a:ext>
          </a:extLst>
        </xdr:cNvPr>
        <xdr:cNvSpPr/>
      </xdr:nvSpPr>
      <xdr:spPr>
        <a:xfrm flipV="1">
          <a:off x="18366911" y="13449846"/>
          <a:ext cx="149679" cy="72934"/>
        </a:xfrm>
        <a:prstGeom prst="trapezoid">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1387918</xdr:colOff>
      <xdr:row>27</xdr:row>
      <xdr:rowOff>76746</xdr:rowOff>
    </xdr:from>
    <xdr:to>
      <xdr:col>6</xdr:col>
      <xdr:colOff>1537597</xdr:colOff>
      <xdr:row>27</xdr:row>
      <xdr:rowOff>149680</xdr:rowOff>
    </xdr:to>
    <xdr:sp macro="" textlink="">
      <xdr:nvSpPr>
        <xdr:cNvPr id="99" name="台形 98">
          <a:extLst>
            <a:ext uri="{FF2B5EF4-FFF2-40B4-BE49-F238E27FC236}">
              <a16:creationId xmlns:a16="http://schemas.microsoft.com/office/drawing/2014/main" id="{89F1F746-81A6-4065-87AF-9B614146EEAD}"/>
            </a:ext>
          </a:extLst>
        </xdr:cNvPr>
        <xdr:cNvSpPr/>
      </xdr:nvSpPr>
      <xdr:spPr>
        <a:xfrm flipV="1">
          <a:off x="18475768" y="13259346"/>
          <a:ext cx="149679" cy="72934"/>
        </a:xfrm>
        <a:prstGeom prst="trapezoid">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1129383</xdr:colOff>
      <xdr:row>27</xdr:row>
      <xdr:rowOff>63139</xdr:rowOff>
    </xdr:from>
    <xdr:to>
      <xdr:col>6</xdr:col>
      <xdr:colOff>1279062</xdr:colOff>
      <xdr:row>27</xdr:row>
      <xdr:rowOff>136073</xdr:rowOff>
    </xdr:to>
    <xdr:sp macro="" textlink="">
      <xdr:nvSpPr>
        <xdr:cNvPr id="100" name="台形 99">
          <a:extLst>
            <a:ext uri="{FF2B5EF4-FFF2-40B4-BE49-F238E27FC236}">
              <a16:creationId xmlns:a16="http://schemas.microsoft.com/office/drawing/2014/main" id="{A00FACD2-1A50-4E01-B231-73F7A08D638E}"/>
            </a:ext>
          </a:extLst>
        </xdr:cNvPr>
        <xdr:cNvSpPr/>
      </xdr:nvSpPr>
      <xdr:spPr>
        <a:xfrm flipV="1">
          <a:off x="18217233" y="13245739"/>
          <a:ext cx="149679" cy="72934"/>
        </a:xfrm>
        <a:prstGeom prst="trapezoid">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1455954</xdr:colOff>
      <xdr:row>27</xdr:row>
      <xdr:rowOff>212817</xdr:rowOff>
    </xdr:from>
    <xdr:to>
      <xdr:col>6</xdr:col>
      <xdr:colOff>1605633</xdr:colOff>
      <xdr:row>27</xdr:row>
      <xdr:rowOff>285751</xdr:rowOff>
    </xdr:to>
    <xdr:sp macro="" textlink="">
      <xdr:nvSpPr>
        <xdr:cNvPr id="101" name="台形 100">
          <a:extLst>
            <a:ext uri="{FF2B5EF4-FFF2-40B4-BE49-F238E27FC236}">
              <a16:creationId xmlns:a16="http://schemas.microsoft.com/office/drawing/2014/main" id="{B2339060-3A00-43DF-B477-ADA5277A81BB}"/>
            </a:ext>
          </a:extLst>
        </xdr:cNvPr>
        <xdr:cNvSpPr/>
      </xdr:nvSpPr>
      <xdr:spPr>
        <a:xfrm flipV="1">
          <a:off x="18543804" y="13395417"/>
          <a:ext cx="149679" cy="72934"/>
        </a:xfrm>
        <a:prstGeom prst="trapezoid">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1170214</xdr:colOff>
      <xdr:row>27</xdr:row>
      <xdr:rowOff>294460</xdr:rowOff>
    </xdr:from>
    <xdr:to>
      <xdr:col>6</xdr:col>
      <xdr:colOff>1319893</xdr:colOff>
      <xdr:row>27</xdr:row>
      <xdr:rowOff>367394</xdr:rowOff>
    </xdr:to>
    <xdr:sp macro="" textlink="">
      <xdr:nvSpPr>
        <xdr:cNvPr id="102" name="台形 101">
          <a:extLst>
            <a:ext uri="{FF2B5EF4-FFF2-40B4-BE49-F238E27FC236}">
              <a16:creationId xmlns:a16="http://schemas.microsoft.com/office/drawing/2014/main" id="{4E46E941-7B34-46C0-8636-D7741E6A7AE5}"/>
            </a:ext>
          </a:extLst>
        </xdr:cNvPr>
        <xdr:cNvSpPr/>
      </xdr:nvSpPr>
      <xdr:spPr>
        <a:xfrm flipV="1">
          <a:off x="18258064" y="13477060"/>
          <a:ext cx="149679" cy="72934"/>
        </a:xfrm>
        <a:prstGeom prst="trapezoid">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1102169</xdr:colOff>
      <xdr:row>27</xdr:row>
      <xdr:rowOff>212818</xdr:rowOff>
    </xdr:from>
    <xdr:to>
      <xdr:col>6</xdr:col>
      <xdr:colOff>1251848</xdr:colOff>
      <xdr:row>27</xdr:row>
      <xdr:rowOff>285752</xdr:rowOff>
    </xdr:to>
    <xdr:sp macro="" textlink="">
      <xdr:nvSpPr>
        <xdr:cNvPr id="103" name="台形 102">
          <a:extLst>
            <a:ext uri="{FF2B5EF4-FFF2-40B4-BE49-F238E27FC236}">
              <a16:creationId xmlns:a16="http://schemas.microsoft.com/office/drawing/2014/main" id="{1E0AD35D-92C2-415B-928E-38162F5E1A11}"/>
            </a:ext>
          </a:extLst>
        </xdr:cNvPr>
        <xdr:cNvSpPr/>
      </xdr:nvSpPr>
      <xdr:spPr>
        <a:xfrm flipV="1">
          <a:off x="18190019" y="13395418"/>
          <a:ext cx="149679" cy="72934"/>
        </a:xfrm>
        <a:prstGeom prst="trapezoid">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1279072</xdr:colOff>
      <xdr:row>27</xdr:row>
      <xdr:rowOff>171997</xdr:rowOff>
    </xdr:from>
    <xdr:to>
      <xdr:col>6</xdr:col>
      <xdr:colOff>1428751</xdr:colOff>
      <xdr:row>27</xdr:row>
      <xdr:rowOff>244931</xdr:rowOff>
    </xdr:to>
    <xdr:sp macro="" textlink="">
      <xdr:nvSpPr>
        <xdr:cNvPr id="104" name="台形 103">
          <a:extLst>
            <a:ext uri="{FF2B5EF4-FFF2-40B4-BE49-F238E27FC236}">
              <a16:creationId xmlns:a16="http://schemas.microsoft.com/office/drawing/2014/main" id="{BAAFF72B-650B-4940-A4F6-6AC33D26EAA6}"/>
            </a:ext>
          </a:extLst>
        </xdr:cNvPr>
        <xdr:cNvSpPr/>
      </xdr:nvSpPr>
      <xdr:spPr>
        <a:xfrm flipV="1">
          <a:off x="18366922" y="13354597"/>
          <a:ext cx="149679" cy="72934"/>
        </a:xfrm>
        <a:prstGeom prst="trapezoid">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190500</xdr:colOff>
      <xdr:row>28</xdr:row>
      <xdr:rowOff>136072</xdr:rowOff>
    </xdr:from>
    <xdr:to>
      <xdr:col>3</xdr:col>
      <xdr:colOff>503464</xdr:colOff>
      <xdr:row>30</xdr:row>
      <xdr:rowOff>95250</xdr:rowOff>
    </xdr:to>
    <xdr:sp macro="" textlink="">
      <xdr:nvSpPr>
        <xdr:cNvPr id="105" name="テキスト ボックス 104">
          <a:extLst>
            <a:ext uri="{FF2B5EF4-FFF2-40B4-BE49-F238E27FC236}">
              <a16:creationId xmlns:a16="http://schemas.microsoft.com/office/drawing/2014/main" id="{E3F29988-62D3-41D6-A39E-7EEC89479B7D}"/>
            </a:ext>
          </a:extLst>
        </xdr:cNvPr>
        <xdr:cNvSpPr txBox="1"/>
      </xdr:nvSpPr>
      <xdr:spPr>
        <a:xfrm>
          <a:off x="190500" y="13890172"/>
          <a:ext cx="6732814" cy="1102178"/>
        </a:xfrm>
        <a:prstGeom prst="rect">
          <a:avLst/>
        </a:prstGeom>
        <a:solidFill>
          <a:srgbClr val="FFCCCC"/>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Ｐゴシック" panose="020B0600070205080204" pitchFamily="50" charset="-128"/>
              <a:ea typeface="ＭＳ Ｐゴシック" panose="020B0600070205080204" pitchFamily="50" charset="-128"/>
            </a:rPr>
            <a:t>試料は</a:t>
          </a:r>
          <a:r>
            <a:rPr kumimoji="1" lang="en-US" altLang="ja-JP" sz="1600" b="1">
              <a:latin typeface="ＭＳ Ｐゴシック" panose="020B0600070205080204" pitchFamily="50" charset="-128"/>
              <a:ea typeface="ＭＳ Ｐゴシック" panose="020B0600070205080204" pitchFamily="50" charset="-128"/>
            </a:rPr>
            <a:t>1</a:t>
          </a:r>
          <a:r>
            <a:rPr kumimoji="1" lang="ja-JP" altLang="en-US" sz="1600" b="1">
              <a:latin typeface="ＭＳ Ｐゴシック" panose="020B0600070205080204" pitchFamily="50" charset="-128"/>
              <a:ea typeface="ＭＳ Ｐゴシック" panose="020B0600070205080204" pitchFamily="50" charset="-128"/>
            </a:rPr>
            <a:t>検体毎に密封できる袋（ジップロック等）に入れてください。</a:t>
          </a:r>
          <a:endParaRPr kumimoji="1" lang="en-US" altLang="ja-JP" sz="1600" b="1">
            <a:latin typeface="ＭＳ Ｐゴシック" panose="020B0600070205080204" pitchFamily="50" charset="-128"/>
            <a:ea typeface="ＭＳ Ｐゴシック" panose="020B0600070205080204" pitchFamily="50" charset="-128"/>
          </a:endParaRPr>
        </a:p>
        <a:p>
          <a:r>
            <a:rPr kumimoji="1" lang="ja-JP" altLang="en-US" sz="1600" b="1">
              <a:latin typeface="ＭＳ Ｐゴシック" panose="020B0600070205080204" pitchFamily="50" charset="-128"/>
              <a:ea typeface="ＭＳ Ｐゴシック" panose="020B0600070205080204" pitchFamily="50" charset="-128"/>
            </a:rPr>
            <a:t>検体の袋には、建屋名・試料番号・建材名称を明記し、各検体の識別が容易に行えるようにお願いいたします。</a:t>
          </a:r>
          <a:endParaRPr kumimoji="1" lang="en-US" altLang="ja-JP" sz="1600" b="1">
            <a:latin typeface="ＭＳ Ｐゴシック" panose="020B0600070205080204" pitchFamily="50" charset="-128"/>
            <a:ea typeface="ＭＳ Ｐゴシック" panose="020B0600070205080204" pitchFamily="50" charset="-128"/>
          </a:endParaRPr>
        </a:p>
        <a:p>
          <a:endParaRPr kumimoji="1" lang="en-US" altLang="ja-JP" sz="16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1238241</xdr:colOff>
      <xdr:row>23</xdr:row>
      <xdr:rowOff>272142</xdr:rowOff>
    </xdr:from>
    <xdr:to>
      <xdr:col>8</xdr:col>
      <xdr:colOff>326562</xdr:colOff>
      <xdr:row>27</xdr:row>
      <xdr:rowOff>421821</xdr:rowOff>
    </xdr:to>
    <xdr:grpSp>
      <xdr:nvGrpSpPr>
        <xdr:cNvPr id="106" name="グループ化 105">
          <a:extLst>
            <a:ext uri="{FF2B5EF4-FFF2-40B4-BE49-F238E27FC236}">
              <a16:creationId xmlns:a16="http://schemas.microsoft.com/office/drawing/2014/main" id="{805FF775-A383-4487-91EE-D71D3A1C0BEE}"/>
            </a:ext>
          </a:extLst>
        </xdr:cNvPr>
        <xdr:cNvGrpSpPr/>
      </xdr:nvGrpSpPr>
      <xdr:grpSpPr>
        <a:xfrm>
          <a:off x="21843991" y="12321267"/>
          <a:ext cx="1628321" cy="2435679"/>
          <a:chOff x="1973036" y="31786286"/>
          <a:chExt cx="1619250" cy="1891393"/>
        </a:xfrm>
      </xdr:grpSpPr>
      <xdr:sp macro="" textlink="">
        <xdr:nvSpPr>
          <xdr:cNvPr id="107" name="正方形/長方形 106">
            <a:extLst>
              <a:ext uri="{FF2B5EF4-FFF2-40B4-BE49-F238E27FC236}">
                <a16:creationId xmlns:a16="http://schemas.microsoft.com/office/drawing/2014/main" id="{3FF8B9A3-C76B-346F-F849-FA12315CDCF3}"/>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08" name="直線コネクタ 107">
            <a:extLst>
              <a:ext uri="{FF2B5EF4-FFF2-40B4-BE49-F238E27FC236}">
                <a16:creationId xmlns:a16="http://schemas.microsoft.com/office/drawing/2014/main" id="{2F867E1D-0FA3-9340-0FC8-56CBF10BB7F2}"/>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258540</xdr:colOff>
      <xdr:row>23</xdr:row>
      <xdr:rowOff>149674</xdr:rowOff>
    </xdr:from>
    <xdr:to>
      <xdr:col>1</xdr:col>
      <xdr:colOff>1455963</xdr:colOff>
      <xdr:row>27</xdr:row>
      <xdr:rowOff>503464</xdr:rowOff>
    </xdr:to>
    <xdr:grpSp>
      <xdr:nvGrpSpPr>
        <xdr:cNvPr id="109" name="グループ化 108">
          <a:extLst>
            <a:ext uri="{FF2B5EF4-FFF2-40B4-BE49-F238E27FC236}">
              <a16:creationId xmlns:a16="http://schemas.microsoft.com/office/drawing/2014/main" id="{D51B87A4-83A8-4AE4-AFAB-3685F8FF40D5}"/>
            </a:ext>
          </a:extLst>
        </xdr:cNvPr>
        <xdr:cNvGrpSpPr/>
      </xdr:nvGrpSpPr>
      <xdr:grpSpPr>
        <a:xfrm>
          <a:off x="258540" y="12198799"/>
          <a:ext cx="1911798" cy="2639790"/>
          <a:chOff x="1973036" y="31786286"/>
          <a:chExt cx="1619250" cy="1891393"/>
        </a:xfrm>
      </xdr:grpSpPr>
      <xdr:sp macro="" textlink="">
        <xdr:nvSpPr>
          <xdr:cNvPr id="110" name="正方形/長方形 109">
            <a:extLst>
              <a:ext uri="{FF2B5EF4-FFF2-40B4-BE49-F238E27FC236}">
                <a16:creationId xmlns:a16="http://schemas.microsoft.com/office/drawing/2014/main" id="{AE934D9E-B345-1A59-5DA9-B312E5B3660A}"/>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11" name="直線コネクタ 110">
            <a:extLst>
              <a:ext uri="{FF2B5EF4-FFF2-40B4-BE49-F238E27FC236}">
                <a16:creationId xmlns:a16="http://schemas.microsoft.com/office/drawing/2014/main" id="{541CEC35-C7E6-4B62-0C7B-8705C5A9064B}"/>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2122704</xdr:colOff>
      <xdr:row>28</xdr:row>
      <xdr:rowOff>108858</xdr:rowOff>
    </xdr:from>
    <xdr:to>
      <xdr:col>6</xdr:col>
      <xdr:colOff>3034393</xdr:colOff>
      <xdr:row>30</xdr:row>
      <xdr:rowOff>367392</xdr:rowOff>
    </xdr:to>
    <xdr:sp macro="" textlink="">
      <xdr:nvSpPr>
        <xdr:cNvPr id="112" name="テキスト ボックス 111">
          <a:extLst>
            <a:ext uri="{FF2B5EF4-FFF2-40B4-BE49-F238E27FC236}">
              <a16:creationId xmlns:a16="http://schemas.microsoft.com/office/drawing/2014/main" id="{98790CC1-F598-43D1-8C4F-29B6F1EA66FE}"/>
            </a:ext>
          </a:extLst>
        </xdr:cNvPr>
        <xdr:cNvSpPr txBox="1"/>
      </xdr:nvSpPr>
      <xdr:spPr>
        <a:xfrm>
          <a:off x="13049240" y="13879287"/>
          <a:ext cx="7075724" cy="1401534"/>
        </a:xfrm>
        <a:prstGeom prst="rect">
          <a:avLst/>
        </a:prstGeom>
        <a:solidFill>
          <a:srgbClr val="FFCCCC"/>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Ｐゴシック" panose="020B0600070205080204" pitchFamily="50" charset="-128"/>
              <a:ea typeface="ＭＳ Ｐゴシック" panose="020B0600070205080204" pitchFamily="50" charset="-128"/>
            </a:rPr>
            <a:t>1</a:t>
          </a:r>
          <a:r>
            <a:rPr kumimoji="1" lang="ja-JP" altLang="en-US" sz="1600" b="1">
              <a:latin typeface="ＭＳ Ｐゴシック" panose="020B0600070205080204" pitchFamily="50" charset="-128"/>
              <a:ea typeface="ＭＳ Ｐゴシック" panose="020B0600070205080204" pitchFamily="50" charset="-128"/>
            </a:rPr>
            <a:t>検体とする建材は、材質や色、層の形成状況が全て同じ物になります。</a:t>
          </a:r>
          <a:endParaRPr kumimoji="1" lang="en-US" altLang="ja-JP" sz="1600" b="1">
            <a:latin typeface="ＭＳ Ｐゴシック" panose="020B0600070205080204" pitchFamily="50" charset="-128"/>
            <a:ea typeface="ＭＳ Ｐゴシック" panose="020B0600070205080204" pitchFamily="50" charset="-128"/>
          </a:endParaRPr>
        </a:p>
        <a:p>
          <a:r>
            <a:rPr kumimoji="1" lang="en-US" altLang="ja-JP" sz="1600" b="1">
              <a:latin typeface="ＭＳ Ｐゴシック" panose="020B0600070205080204" pitchFamily="50" charset="-128"/>
              <a:ea typeface="ＭＳ Ｐゴシック" panose="020B0600070205080204" pitchFamily="50" charset="-128"/>
            </a:rPr>
            <a:t>3</a:t>
          </a:r>
          <a:r>
            <a:rPr kumimoji="1" lang="ja-JP" altLang="en-US" sz="1600" b="1">
              <a:latin typeface="ＭＳ Ｐゴシック" panose="020B0600070205080204" pitchFamily="50" charset="-128"/>
              <a:ea typeface="ＭＳ Ｐゴシック" panose="020B0600070205080204" pitchFamily="50" charset="-128"/>
            </a:rPr>
            <a:t>箇所採取などいくつかの場所から採取される場合は、表面の色だけではなく、層全体の状態をよく観察して全て一致していることをご確認ください。</a:t>
          </a:r>
          <a:endParaRPr kumimoji="1" lang="en-US" altLang="ja-JP" sz="1600" b="1">
            <a:latin typeface="ＭＳ Ｐゴシック" panose="020B0600070205080204" pitchFamily="50" charset="-128"/>
            <a:ea typeface="ＭＳ Ｐゴシック" panose="020B0600070205080204" pitchFamily="50" charset="-128"/>
          </a:endParaRPr>
        </a:p>
        <a:p>
          <a:endParaRPr kumimoji="1" lang="en-US" altLang="ja-JP" sz="1600" b="1">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3224884</xdr:colOff>
      <xdr:row>28</xdr:row>
      <xdr:rowOff>108857</xdr:rowOff>
    </xdr:from>
    <xdr:to>
      <xdr:col>8</xdr:col>
      <xdr:colOff>2122714</xdr:colOff>
      <xdr:row>30</xdr:row>
      <xdr:rowOff>27214</xdr:rowOff>
    </xdr:to>
    <xdr:sp macro="" textlink="">
      <xdr:nvSpPr>
        <xdr:cNvPr id="113" name="テキスト ボックス 112">
          <a:extLst>
            <a:ext uri="{FF2B5EF4-FFF2-40B4-BE49-F238E27FC236}">
              <a16:creationId xmlns:a16="http://schemas.microsoft.com/office/drawing/2014/main" id="{CD16B8ED-18CC-43F0-96B2-C06139AB1219}"/>
            </a:ext>
          </a:extLst>
        </xdr:cNvPr>
        <xdr:cNvSpPr txBox="1"/>
      </xdr:nvSpPr>
      <xdr:spPr>
        <a:xfrm>
          <a:off x="20315455" y="13879286"/>
          <a:ext cx="4953009" cy="1061357"/>
        </a:xfrm>
        <a:prstGeom prst="rect">
          <a:avLst/>
        </a:prstGeom>
        <a:solidFill>
          <a:srgbClr val="FFCCCC"/>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Ｐゴシック" panose="020B0600070205080204" pitchFamily="50" charset="-128"/>
              <a:ea typeface="ＭＳ Ｐゴシック" panose="020B0600070205080204" pitchFamily="50" charset="-128"/>
            </a:rPr>
            <a:t>あまりにも量が少ないと分析の精度が保てません。</a:t>
          </a:r>
          <a:endParaRPr kumimoji="1" lang="en-US" altLang="ja-JP" sz="1600" b="1">
            <a:latin typeface="ＭＳ Ｐゴシック" panose="020B0600070205080204" pitchFamily="50" charset="-128"/>
            <a:ea typeface="ＭＳ Ｐゴシック" panose="020B0600070205080204" pitchFamily="50" charset="-128"/>
          </a:endParaRPr>
        </a:p>
        <a:p>
          <a:r>
            <a:rPr kumimoji="1" lang="ja-JP" altLang="en-US" sz="1600" b="1">
              <a:latin typeface="ＭＳ Ｐゴシック" panose="020B0600070205080204" pitchFamily="50" charset="-128"/>
              <a:ea typeface="ＭＳ Ｐゴシック" panose="020B0600070205080204" pitchFamily="50" charset="-128"/>
            </a:rPr>
            <a:t>適量を採取いただけます様お願いいたします。</a:t>
          </a:r>
          <a:endParaRPr kumimoji="1" lang="en-US" altLang="ja-JP" sz="1600" b="1">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1728113</xdr:colOff>
      <xdr:row>23</xdr:row>
      <xdr:rowOff>136067</xdr:rowOff>
    </xdr:from>
    <xdr:to>
      <xdr:col>2</xdr:col>
      <xdr:colOff>680358</xdr:colOff>
      <xdr:row>27</xdr:row>
      <xdr:rowOff>489857</xdr:rowOff>
    </xdr:to>
    <xdr:grpSp>
      <xdr:nvGrpSpPr>
        <xdr:cNvPr id="114" name="グループ化 113">
          <a:extLst>
            <a:ext uri="{FF2B5EF4-FFF2-40B4-BE49-F238E27FC236}">
              <a16:creationId xmlns:a16="http://schemas.microsoft.com/office/drawing/2014/main" id="{4E5C8AB4-3AAC-43A0-9A25-E3F47D59DEB6}"/>
            </a:ext>
          </a:extLst>
        </xdr:cNvPr>
        <xdr:cNvGrpSpPr/>
      </xdr:nvGrpSpPr>
      <xdr:grpSpPr>
        <a:xfrm>
          <a:off x="2442488" y="12185192"/>
          <a:ext cx="1920870" cy="2639790"/>
          <a:chOff x="1973036" y="31786286"/>
          <a:chExt cx="1619250" cy="1891393"/>
        </a:xfrm>
      </xdr:grpSpPr>
      <xdr:sp macro="" textlink="">
        <xdr:nvSpPr>
          <xdr:cNvPr id="115" name="正方形/長方形 114">
            <a:extLst>
              <a:ext uri="{FF2B5EF4-FFF2-40B4-BE49-F238E27FC236}">
                <a16:creationId xmlns:a16="http://schemas.microsoft.com/office/drawing/2014/main" id="{F4394CE0-40A9-D3B0-4BE9-8BC5A21AD086}"/>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16" name="直線コネクタ 115">
            <a:extLst>
              <a:ext uri="{FF2B5EF4-FFF2-40B4-BE49-F238E27FC236}">
                <a16:creationId xmlns:a16="http://schemas.microsoft.com/office/drawing/2014/main" id="{BFB5AF1F-9F0A-81A5-8BF3-525F75A67BE2}"/>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952502</xdr:colOff>
      <xdr:row>23</xdr:row>
      <xdr:rowOff>136067</xdr:rowOff>
    </xdr:from>
    <xdr:to>
      <xdr:col>3</xdr:col>
      <xdr:colOff>112936</xdr:colOff>
      <xdr:row>27</xdr:row>
      <xdr:rowOff>489857</xdr:rowOff>
    </xdr:to>
    <xdr:grpSp>
      <xdr:nvGrpSpPr>
        <xdr:cNvPr id="117" name="グループ化 116">
          <a:extLst>
            <a:ext uri="{FF2B5EF4-FFF2-40B4-BE49-F238E27FC236}">
              <a16:creationId xmlns:a16="http://schemas.microsoft.com/office/drawing/2014/main" id="{331B059F-AA6F-45B7-824F-6E807A5CB1C9}"/>
            </a:ext>
          </a:extLst>
        </xdr:cNvPr>
        <xdr:cNvGrpSpPr/>
      </xdr:nvGrpSpPr>
      <xdr:grpSpPr>
        <a:xfrm>
          <a:off x="4635502" y="12185192"/>
          <a:ext cx="1906809" cy="2639790"/>
          <a:chOff x="1973036" y="31786286"/>
          <a:chExt cx="1619250" cy="1891393"/>
        </a:xfrm>
      </xdr:grpSpPr>
      <xdr:sp macro="" textlink="">
        <xdr:nvSpPr>
          <xdr:cNvPr id="118" name="正方形/長方形 117">
            <a:extLst>
              <a:ext uri="{FF2B5EF4-FFF2-40B4-BE49-F238E27FC236}">
                <a16:creationId xmlns:a16="http://schemas.microsoft.com/office/drawing/2014/main" id="{DAFCE2D7-2B0C-3A93-DB4B-0B227D44F6A1}"/>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19" name="直線コネクタ 118">
            <a:extLst>
              <a:ext uri="{FF2B5EF4-FFF2-40B4-BE49-F238E27FC236}">
                <a16:creationId xmlns:a16="http://schemas.microsoft.com/office/drawing/2014/main" id="{C82CAA31-B3C5-8727-B09F-69D5AECE7B4C}"/>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1428740</xdr:colOff>
      <xdr:row>23</xdr:row>
      <xdr:rowOff>340179</xdr:rowOff>
    </xdr:from>
    <xdr:to>
      <xdr:col>5</xdr:col>
      <xdr:colOff>2148740</xdr:colOff>
      <xdr:row>24</xdr:row>
      <xdr:rowOff>488679</xdr:rowOff>
    </xdr:to>
    <xdr:sp macro="" textlink="">
      <xdr:nvSpPr>
        <xdr:cNvPr id="120" name="十字形 119">
          <a:extLst>
            <a:ext uri="{FF2B5EF4-FFF2-40B4-BE49-F238E27FC236}">
              <a16:creationId xmlns:a16="http://schemas.microsoft.com/office/drawing/2014/main" id="{E0699D06-F019-48F0-B22A-92839962522D}"/>
            </a:ext>
          </a:extLst>
        </xdr:cNvPr>
        <xdr:cNvSpPr/>
      </xdr:nvSpPr>
      <xdr:spPr>
        <a:xfrm rot="2700000">
          <a:off x="14744690" y="11236779"/>
          <a:ext cx="720000" cy="720000"/>
        </a:xfrm>
        <a:prstGeom prst="plus">
          <a:avLst>
            <a:gd name="adj" fmla="val 39815"/>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612312</xdr:colOff>
      <xdr:row>23</xdr:row>
      <xdr:rowOff>326573</xdr:rowOff>
    </xdr:from>
    <xdr:to>
      <xdr:col>6</xdr:col>
      <xdr:colOff>1332312</xdr:colOff>
      <xdr:row>24</xdr:row>
      <xdr:rowOff>475073</xdr:rowOff>
    </xdr:to>
    <xdr:sp macro="" textlink="">
      <xdr:nvSpPr>
        <xdr:cNvPr id="121" name="十字形 120">
          <a:extLst>
            <a:ext uri="{FF2B5EF4-FFF2-40B4-BE49-F238E27FC236}">
              <a16:creationId xmlns:a16="http://schemas.microsoft.com/office/drawing/2014/main" id="{CD8BFC37-CB93-46CD-86C3-8E24FE626766}"/>
            </a:ext>
          </a:extLst>
        </xdr:cNvPr>
        <xdr:cNvSpPr/>
      </xdr:nvSpPr>
      <xdr:spPr>
        <a:xfrm rot="2700000">
          <a:off x="17700162" y="11223173"/>
          <a:ext cx="720000" cy="720000"/>
        </a:xfrm>
        <a:prstGeom prst="plus">
          <a:avLst>
            <a:gd name="adj" fmla="val 39815"/>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1700885</xdr:colOff>
      <xdr:row>23</xdr:row>
      <xdr:rowOff>340179</xdr:rowOff>
    </xdr:from>
    <xdr:to>
      <xdr:col>7</xdr:col>
      <xdr:colOff>2420885</xdr:colOff>
      <xdr:row>24</xdr:row>
      <xdr:rowOff>488679</xdr:rowOff>
    </xdr:to>
    <xdr:sp macro="" textlink="">
      <xdr:nvSpPr>
        <xdr:cNvPr id="122" name="十字形 121">
          <a:extLst>
            <a:ext uri="{FF2B5EF4-FFF2-40B4-BE49-F238E27FC236}">
              <a16:creationId xmlns:a16="http://schemas.microsoft.com/office/drawing/2014/main" id="{13639AFF-8744-4FD8-912F-797894090A18}"/>
            </a:ext>
          </a:extLst>
        </xdr:cNvPr>
        <xdr:cNvSpPr/>
      </xdr:nvSpPr>
      <xdr:spPr>
        <a:xfrm rot="2700000">
          <a:off x="22303460" y="11236779"/>
          <a:ext cx="720000" cy="720000"/>
        </a:xfrm>
        <a:prstGeom prst="plus">
          <a:avLst>
            <a:gd name="adj" fmla="val 39815"/>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2626170</xdr:colOff>
      <xdr:row>23</xdr:row>
      <xdr:rowOff>81650</xdr:rowOff>
    </xdr:from>
    <xdr:to>
      <xdr:col>6</xdr:col>
      <xdr:colOff>40812</xdr:colOff>
      <xdr:row>24</xdr:row>
      <xdr:rowOff>272149</xdr:rowOff>
    </xdr:to>
    <xdr:sp macro="" textlink="">
      <xdr:nvSpPr>
        <xdr:cNvPr id="123" name="テキスト ボックス 122">
          <a:extLst>
            <a:ext uri="{FF2B5EF4-FFF2-40B4-BE49-F238E27FC236}">
              <a16:creationId xmlns:a16="http://schemas.microsoft.com/office/drawing/2014/main" id="{43737866-E527-493A-ABBB-E27EBFAB87FC}"/>
            </a:ext>
          </a:extLst>
        </xdr:cNvPr>
        <xdr:cNvSpPr txBox="1"/>
      </xdr:nvSpPr>
      <xdr:spPr>
        <a:xfrm>
          <a:off x="15942120" y="10978250"/>
          <a:ext cx="1186542" cy="761999"/>
        </a:xfrm>
        <a:prstGeom prst="rect">
          <a:avLst/>
        </a:prstGeom>
        <a:noFill/>
        <a:ln w="952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0070C0"/>
              </a:solidFill>
              <a:latin typeface="BIZ UDゴシック" panose="020B0400000000000000" pitchFamily="49" charset="-128"/>
              <a:ea typeface="BIZ UDゴシック" panose="020B0400000000000000" pitchFamily="49" charset="-128"/>
            </a:rPr>
            <a:t>形状の違う物が混在している</a:t>
          </a:r>
        </a:p>
      </xdr:txBody>
    </xdr:sp>
    <xdr:clientData/>
  </xdr:twoCellAnchor>
  <xdr:twoCellAnchor>
    <xdr:from>
      <xdr:col>5</xdr:col>
      <xdr:colOff>2746155</xdr:colOff>
      <xdr:row>24</xdr:row>
      <xdr:rowOff>93663</xdr:rowOff>
    </xdr:from>
    <xdr:to>
      <xdr:col>5</xdr:col>
      <xdr:colOff>2752959</xdr:colOff>
      <xdr:row>26</xdr:row>
      <xdr:rowOff>210663</xdr:rowOff>
    </xdr:to>
    <xdr:cxnSp macro="">
      <xdr:nvCxnSpPr>
        <xdr:cNvPr id="124" name="直線矢印コネクタ 123">
          <a:extLst>
            <a:ext uri="{FF2B5EF4-FFF2-40B4-BE49-F238E27FC236}">
              <a16:creationId xmlns:a16="http://schemas.microsoft.com/office/drawing/2014/main" id="{D7916182-3738-4B82-9304-F285E37F651E}"/>
            </a:ext>
          </a:extLst>
        </xdr:cNvPr>
        <xdr:cNvCxnSpPr/>
      </xdr:nvCxnSpPr>
      <xdr:spPr>
        <a:xfrm rot="2700000" flipH="1">
          <a:off x="16062105" y="11561763"/>
          <a:ext cx="6804" cy="1260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3019182</xdr:colOff>
      <xdr:row>25</xdr:row>
      <xdr:rowOff>152163</xdr:rowOff>
    </xdr:from>
    <xdr:to>
      <xdr:col>6</xdr:col>
      <xdr:colOff>510004</xdr:colOff>
      <xdr:row>25</xdr:row>
      <xdr:rowOff>158967</xdr:rowOff>
    </xdr:to>
    <xdr:cxnSp macro="">
      <xdr:nvCxnSpPr>
        <xdr:cNvPr id="125" name="直線矢印コネクタ 124">
          <a:extLst>
            <a:ext uri="{FF2B5EF4-FFF2-40B4-BE49-F238E27FC236}">
              <a16:creationId xmlns:a16="http://schemas.microsoft.com/office/drawing/2014/main" id="{85BA28AE-5876-4C61-BF28-0FD465F01FA7}"/>
            </a:ext>
          </a:extLst>
        </xdr:cNvPr>
        <xdr:cNvCxnSpPr/>
      </xdr:nvCxnSpPr>
      <xdr:spPr>
        <a:xfrm rot="-2700000" flipH="1">
          <a:off x="16963091" y="11563804"/>
          <a:ext cx="6804" cy="12627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340183</xdr:colOff>
      <xdr:row>23</xdr:row>
      <xdr:rowOff>136071</xdr:rowOff>
    </xdr:from>
    <xdr:to>
      <xdr:col>3</xdr:col>
      <xdr:colOff>1455965</xdr:colOff>
      <xdr:row>24</xdr:row>
      <xdr:rowOff>326566</xdr:rowOff>
    </xdr:to>
    <xdr:sp macro="" textlink="">
      <xdr:nvSpPr>
        <xdr:cNvPr id="126" name="雲 125">
          <a:extLst>
            <a:ext uri="{FF2B5EF4-FFF2-40B4-BE49-F238E27FC236}">
              <a16:creationId xmlns:a16="http://schemas.microsoft.com/office/drawing/2014/main" id="{6A20F5D8-2844-4B5D-A1C9-A2B15A9FB76E}"/>
            </a:ext>
          </a:extLst>
        </xdr:cNvPr>
        <xdr:cNvSpPr/>
      </xdr:nvSpPr>
      <xdr:spPr>
        <a:xfrm>
          <a:off x="6776362" y="11620500"/>
          <a:ext cx="1115782" cy="761995"/>
        </a:xfrm>
        <a:prstGeom prst="cloud">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1564828</xdr:colOff>
      <xdr:row>24</xdr:row>
      <xdr:rowOff>353786</xdr:rowOff>
    </xdr:from>
    <xdr:to>
      <xdr:col>3</xdr:col>
      <xdr:colOff>2911930</xdr:colOff>
      <xdr:row>27</xdr:row>
      <xdr:rowOff>435425</xdr:rowOff>
    </xdr:to>
    <xdr:grpSp>
      <xdr:nvGrpSpPr>
        <xdr:cNvPr id="127" name="グループ化 126">
          <a:extLst>
            <a:ext uri="{FF2B5EF4-FFF2-40B4-BE49-F238E27FC236}">
              <a16:creationId xmlns:a16="http://schemas.microsoft.com/office/drawing/2014/main" id="{D079A9A7-6E67-431E-86BC-D31B41320BF0}"/>
            </a:ext>
          </a:extLst>
        </xdr:cNvPr>
        <xdr:cNvGrpSpPr/>
      </xdr:nvGrpSpPr>
      <xdr:grpSpPr>
        <a:xfrm>
          <a:off x="7994203" y="12974411"/>
          <a:ext cx="1347102" cy="1796139"/>
          <a:chOff x="1973036" y="31786286"/>
          <a:chExt cx="1619250" cy="1891393"/>
        </a:xfrm>
      </xdr:grpSpPr>
      <xdr:sp macro="" textlink="">
        <xdr:nvSpPr>
          <xdr:cNvPr id="128" name="正方形/長方形 127">
            <a:extLst>
              <a:ext uri="{FF2B5EF4-FFF2-40B4-BE49-F238E27FC236}">
                <a16:creationId xmlns:a16="http://schemas.microsoft.com/office/drawing/2014/main" id="{B84063F9-AECE-8712-78E4-EF2DCF02323A}"/>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29" name="直線コネクタ 128">
            <a:extLst>
              <a:ext uri="{FF2B5EF4-FFF2-40B4-BE49-F238E27FC236}">
                <a16:creationId xmlns:a16="http://schemas.microsoft.com/office/drawing/2014/main" id="{E489A267-A755-EAC7-502A-82D4DF98C8DA}"/>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3864430</xdr:colOff>
      <xdr:row>23</xdr:row>
      <xdr:rowOff>149675</xdr:rowOff>
    </xdr:from>
    <xdr:to>
      <xdr:col>4</xdr:col>
      <xdr:colOff>1283150</xdr:colOff>
      <xdr:row>27</xdr:row>
      <xdr:rowOff>503465</xdr:rowOff>
    </xdr:to>
    <xdr:grpSp>
      <xdr:nvGrpSpPr>
        <xdr:cNvPr id="130" name="グループ化 129">
          <a:extLst>
            <a:ext uri="{FF2B5EF4-FFF2-40B4-BE49-F238E27FC236}">
              <a16:creationId xmlns:a16="http://schemas.microsoft.com/office/drawing/2014/main" id="{78B0B97B-0C1B-47DC-80C6-F412A64E5C47}"/>
            </a:ext>
          </a:extLst>
        </xdr:cNvPr>
        <xdr:cNvGrpSpPr/>
      </xdr:nvGrpSpPr>
      <xdr:grpSpPr>
        <a:xfrm>
          <a:off x="10293805" y="12198800"/>
          <a:ext cx="1911345" cy="2639790"/>
          <a:chOff x="1973036" y="31786286"/>
          <a:chExt cx="1619250" cy="1891393"/>
        </a:xfrm>
      </xdr:grpSpPr>
      <xdr:sp macro="" textlink="">
        <xdr:nvSpPr>
          <xdr:cNvPr id="131" name="正方形/長方形 130">
            <a:extLst>
              <a:ext uri="{FF2B5EF4-FFF2-40B4-BE49-F238E27FC236}">
                <a16:creationId xmlns:a16="http://schemas.microsoft.com/office/drawing/2014/main" id="{1C49ACB1-5843-147F-DA35-8E08CFA586E3}"/>
              </a:ext>
            </a:extLst>
          </xdr:cNvPr>
          <xdr:cNvSpPr/>
        </xdr:nvSpPr>
        <xdr:spPr>
          <a:xfrm>
            <a:off x="1973036" y="31786286"/>
            <a:ext cx="1619250" cy="189139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32" name="直線コネクタ 131">
            <a:extLst>
              <a:ext uri="{FF2B5EF4-FFF2-40B4-BE49-F238E27FC236}">
                <a16:creationId xmlns:a16="http://schemas.microsoft.com/office/drawing/2014/main" id="{6C60F23D-865E-81E6-5A81-3BFE422A0EDC}"/>
              </a:ext>
            </a:extLst>
          </xdr:cNvPr>
          <xdr:cNvCxnSpPr/>
        </xdr:nvCxnSpPr>
        <xdr:spPr>
          <a:xfrm>
            <a:off x="1973036" y="32031214"/>
            <a:ext cx="1619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3</xdr:col>
      <xdr:colOff>1510391</xdr:colOff>
      <xdr:row>22</xdr:row>
      <xdr:rowOff>544285</xdr:rowOff>
    </xdr:from>
    <xdr:to>
      <xdr:col>3</xdr:col>
      <xdr:colOff>2598962</xdr:colOff>
      <xdr:row>24</xdr:row>
      <xdr:rowOff>394606</xdr:rowOff>
    </xdr:to>
    <xdr:pic>
      <xdr:nvPicPr>
        <xdr:cNvPr id="133" name="グラフィックス 132" descr="矢印: 右回転 枠線">
          <a:extLst>
            <a:ext uri="{FF2B5EF4-FFF2-40B4-BE49-F238E27FC236}">
              <a16:creationId xmlns:a16="http://schemas.microsoft.com/office/drawing/2014/main" id="{DDB31B63-085A-48DA-A687-EC3CBC8832D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946570" y="11457214"/>
          <a:ext cx="1088571" cy="993321"/>
        </a:xfrm>
        <a:prstGeom prst="rect">
          <a:avLst/>
        </a:prstGeom>
      </xdr:spPr>
    </xdr:pic>
    <xdr:clientData/>
  </xdr:twoCellAnchor>
  <xdr:twoCellAnchor editAs="oneCell">
    <xdr:from>
      <xdr:col>3</xdr:col>
      <xdr:colOff>2911928</xdr:colOff>
      <xdr:row>25</xdr:row>
      <xdr:rowOff>163286</xdr:rowOff>
    </xdr:from>
    <xdr:to>
      <xdr:col>3</xdr:col>
      <xdr:colOff>3826328</xdr:colOff>
      <xdr:row>26</xdr:row>
      <xdr:rowOff>506186</xdr:rowOff>
    </xdr:to>
    <xdr:pic>
      <xdr:nvPicPr>
        <xdr:cNvPr id="134" name="グラフィックス 133" descr="矢印: 直線 枠線">
          <a:extLst>
            <a:ext uri="{FF2B5EF4-FFF2-40B4-BE49-F238E27FC236}">
              <a16:creationId xmlns:a16="http://schemas.microsoft.com/office/drawing/2014/main" id="{7D51102E-B24D-42D3-A478-F405B229A310}"/>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rot="10800000">
          <a:off x="9331778" y="12202886"/>
          <a:ext cx="914400" cy="914400"/>
        </a:xfrm>
        <a:prstGeom prst="rect">
          <a:avLst/>
        </a:prstGeom>
      </xdr:spPr>
    </xdr:pic>
    <xdr:clientData/>
  </xdr:twoCellAnchor>
  <xdr:twoCellAnchor>
    <xdr:from>
      <xdr:col>1</xdr:col>
      <xdr:colOff>1932213</xdr:colOff>
      <xdr:row>24</xdr:row>
      <xdr:rowOff>68036</xdr:rowOff>
    </xdr:from>
    <xdr:to>
      <xdr:col>2</xdr:col>
      <xdr:colOff>476249</xdr:colOff>
      <xdr:row>25</xdr:row>
      <xdr:rowOff>530680</xdr:rowOff>
    </xdr:to>
    <xdr:sp macro="" textlink="">
      <xdr:nvSpPr>
        <xdr:cNvPr id="135" name="テキスト ボックス 134">
          <a:extLst>
            <a:ext uri="{FF2B5EF4-FFF2-40B4-BE49-F238E27FC236}">
              <a16:creationId xmlns:a16="http://schemas.microsoft.com/office/drawing/2014/main" id="{92A00AD6-3B46-4340-B8BB-FE6B8ADF6968}"/>
            </a:ext>
          </a:extLst>
        </xdr:cNvPr>
        <xdr:cNvSpPr txBox="1"/>
      </xdr:nvSpPr>
      <xdr:spPr>
        <a:xfrm>
          <a:off x="2646588" y="11536136"/>
          <a:ext cx="1506311" cy="103414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Ｐゴシック" panose="020B0600070205080204" pitchFamily="50" charset="-128"/>
              <a:ea typeface="ＭＳ Ｐゴシック" panose="020B0600070205080204" pitchFamily="50" charset="-128"/>
            </a:rPr>
            <a:t>②</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★★ハイツ</a:t>
          </a:r>
          <a:r>
            <a:rPr kumimoji="1" lang="ja-JP" altLang="en-US" sz="1050" baseline="0">
              <a:latin typeface="ＭＳ Ｐゴシック" panose="020B0600070205080204" pitchFamily="50" charset="-128"/>
              <a:ea typeface="ＭＳ Ｐゴシック" panose="020B0600070205080204" pitchFamily="50" charset="-128"/>
            </a:rPr>
            <a:t> </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号棟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和室</a:t>
          </a:r>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壁</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石膏ボード</a:t>
          </a:r>
        </a:p>
      </xdr:txBody>
    </xdr:sp>
    <xdr:clientData/>
  </xdr:twoCellAnchor>
  <xdr:twoCellAnchor>
    <xdr:from>
      <xdr:col>2</xdr:col>
      <xdr:colOff>1156606</xdr:colOff>
      <xdr:row>24</xdr:row>
      <xdr:rowOff>40822</xdr:rowOff>
    </xdr:from>
    <xdr:to>
      <xdr:col>2</xdr:col>
      <xdr:colOff>2653392</xdr:colOff>
      <xdr:row>25</xdr:row>
      <xdr:rowOff>163285</xdr:rowOff>
    </xdr:to>
    <xdr:sp macro="" textlink="">
      <xdr:nvSpPr>
        <xdr:cNvPr id="136" name="テキスト ボックス 135">
          <a:extLst>
            <a:ext uri="{FF2B5EF4-FFF2-40B4-BE49-F238E27FC236}">
              <a16:creationId xmlns:a16="http://schemas.microsoft.com/office/drawing/2014/main" id="{D0118EEB-013D-4758-AED7-03AD64969454}"/>
            </a:ext>
          </a:extLst>
        </xdr:cNvPr>
        <xdr:cNvSpPr txBox="1"/>
      </xdr:nvSpPr>
      <xdr:spPr>
        <a:xfrm>
          <a:off x="4833256" y="11508922"/>
          <a:ext cx="1496786" cy="69396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Ｐゴシック" panose="020B0600070205080204" pitchFamily="50" charset="-128"/>
              <a:ea typeface="ＭＳ Ｐゴシック" panose="020B0600070205080204" pitchFamily="50" charset="-128"/>
            </a:rPr>
            <a:t>③</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★★ハイツ</a:t>
          </a:r>
          <a:r>
            <a:rPr kumimoji="1" lang="ja-JP" altLang="en-US" sz="1050" baseline="0">
              <a:latin typeface="ＭＳ Ｐゴシック" panose="020B0600070205080204" pitchFamily="50" charset="-128"/>
              <a:ea typeface="ＭＳ Ｐゴシック" panose="020B0600070205080204" pitchFamily="50" charset="-128"/>
            </a:rPr>
            <a:t> </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号棟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外壁</a:t>
          </a:r>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塗材</a:t>
          </a:r>
        </a:p>
      </xdr:txBody>
    </xdr:sp>
    <xdr:clientData/>
  </xdr:twoCellAnchor>
  <xdr:twoCellAnchor>
    <xdr:from>
      <xdr:col>3</xdr:col>
      <xdr:colOff>734785</xdr:colOff>
      <xdr:row>28</xdr:row>
      <xdr:rowOff>176893</xdr:rowOff>
    </xdr:from>
    <xdr:to>
      <xdr:col>4</xdr:col>
      <xdr:colOff>1973035</xdr:colOff>
      <xdr:row>29</xdr:row>
      <xdr:rowOff>68035</xdr:rowOff>
    </xdr:to>
    <xdr:sp macro="" textlink="">
      <xdr:nvSpPr>
        <xdr:cNvPr id="137" name="テキスト ボックス 136">
          <a:extLst>
            <a:ext uri="{FF2B5EF4-FFF2-40B4-BE49-F238E27FC236}">
              <a16:creationId xmlns:a16="http://schemas.microsoft.com/office/drawing/2014/main" id="{C7D17C3C-256D-4020-9D2C-DAFC6FE566DF}"/>
            </a:ext>
          </a:extLst>
        </xdr:cNvPr>
        <xdr:cNvSpPr txBox="1"/>
      </xdr:nvSpPr>
      <xdr:spPr>
        <a:xfrm>
          <a:off x="7154635" y="13930993"/>
          <a:ext cx="5734050" cy="462642"/>
        </a:xfrm>
        <a:prstGeom prst="rect">
          <a:avLst/>
        </a:prstGeom>
        <a:solidFill>
          <a:srgbClr val="FFCCCC"/>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試料の漏れ防止のために、袋は二重で入れてください。</a:t>
          </a:r>
          <a:endParaRPr kumimoji="1" lang="en-US" altLang="ja-JP" sz="1600" b="1">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4095750</xdr:colOff>
      <xdr:row>24</xdr:row>
      <xdr:rowOff>68035</xdr:rowOff>
    </xdr:from>
    <xdr:to>
      <xdr:col>4</xdr:col>
      <xdr:colOff>1102178</xdr:colOff>
      <xdr:row>26</xdr:row>
      <xdr:rowOff>40821</xdr:rowOff>
    </xdr:to>
    <xdr:sp macro="" textlink="">
      <xdr:nvSpPr>
        <xdr:cNvPr id="138" name="テキスト ボックス 137">
          <a:extLst>
            <a:ext uri="{FF2B5EF4-FFF2-40B4-BE49-F238E27FC236}">
              <a16:creationId xmlns:a16="http://schemas.microsoft.com/office/drawing/2014/main" id="{7996E943-8496-4F04-B420-54959DEE83AA}"/>
            </a:ext>
          </a:extLst>
        </xdr:cNvPr>
        <xdr:cNvSpPr txBox="1"/>
      </xdr:nvSpPr>
      <xdr:spPr>
        <a:xfrm>
          <a:off x="10515600" y="11536135"/>
          <a:ext cx="1502228" cy="111578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Ｐゴシック" panose="020B0600070205080204" pitchFamily="50" charset="-128"/>
              <a:ea typeface="ＭＳ Ｐゴシック" panose="020B0600070205080204" pitchFamily="50" charset="-128"/>
            </a:rPr>
            <a:t>①</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★★ハイツ</a:t>
          </a:r>
          <a:r>
            <a:rPr kumimoji="1" lang="ja-JP" altLang="en-US" sz="1050" baseline="0">
              <a:latin typeface="ＭＳ Ｐゴシック" panose="020B0600070205080204" pitchFamily="50" charset="-128"/>
              <a:ea typeface="ＭＳ Ｐゴシック" panose="020B0600070205080204" pitchFamily="50" charset="-128"/>
            </a:rPr>
            <a:t> </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号棟</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101</a:t>
          </a:r>
          <a:r>
            <a:rPr kumimoji="1" lang="ja-JP" altLang="en-US" sz="1050">
              <a:latin typeface="ＭＳ Ｐゴシック" panose="020B0600070205080204" pitchFamily="50" charset="-128"/>
              <a:ea typeface="ＭＳ Ｐゴシック" panose="020B0600070205080204" pitchFamily="50" charset="-128"/>
            </a:rPr>
            <a:t>号室 リビング</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天井裏梁、天井</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吹付け材</a:t>
          </a:r>
        </a:p>
      </xdr:txBody>
    </xdr:sp>
    <xdr:clientData/>
  </xdr:twoCellAnchor>
  <xdr:twoCellAnchor>
    <xdr:from>
      <xdr:col>1</xdr:col>
      <xdr:colOff>1469571</xdr:colOff>
      <xdr:row>11</xdr:row>
      <xdr:rowOff>346982</xdr:rowOff>
    </xdr:from>
    <xdr:to>
      <xdr:col>1</xdr:col>
      <xdr:colOff>1809748</xdr:colOff>
      <xdr:row>12</xdr:row>
      <xdr:rowOff>54428</xdr:rowOff>
    </xdr:to>
    <xdr:cxnSp macro="">
      <xdr:nvCxnSpPr>
        <xdr:cNvPr id="144" name="直線矢印コネクタ 143">
          <a:extLst>
            <a:ext uri="{FF2B5EF4-FFF2-40B4-BE49-F238E27FC236}">
              <a16:creationId xmlns:a16="http://schemas.microsoft.com/office/drawing/2014/main" id="{90F4352B-6010-4A54-EB73-32F2AF0A4827}"/>
            </a:ext>
          </a:extLst>
        </xdr:cNvPr>
        <xdr:cNvCxnSpPr>
          <a:stCxn id="145" idx="1"/>
        </xdr:cNvCxnSpPr>
      </xdr:nvCxnSpPr>
      <xdr:spPr>
        <a:xfrm flipH="1">
          <a:off x="2190750" y="5354411"/>
          <a:ext cx="340177" cy="469446"/>
        </a:xfrm>
        <a:prstGeom prst="straightConnector1">
          <a:avLst/>
        </a:prstGeom>
        <a:ln>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1809748</xdr:colOff>
      <xdr:row>10</xdr:row>
      <xdr:rowOff>435428</xdr:rowOff>
    </xdr:from>
    <xdr:to>
      <xdr:col>2</xdr:col>
      <xdr:colOff>557893</xdr:colOff>
      <xdr:row>11</xdr:row>
      <xdr:rowOff>707572</xdr:rowOff>
    </xdr:to>
    <xdr:sp macro="" textlink="">
      <xdr:nvSpPr>
        <xdr:cNvPr id="145" name="テキスト ボックス 144">
          <a:extLst>
            <a:ext uri="{FF2B5EF4-FFF2-40B4-BE49-F238E27FC236}">
              <a16:creationId xmlns:a16="http://schemas.microsoft.com/office/drawing/2014/main" id="{C4CC82B5-D2CC-279C-8160-C6193A0D57A6}"/>
            </a:ext>
          </a:extLst>
        </xdr:cNvPr>
        <xdr:cNvSpPr txBox="1"/>
      </xdr:nvSpPr>
      <xdr:spPr>
        <a:xfrm>
          <a:off x="2530927" y="4993821"/>
          <a:ext cx="1714502" cy="721180"/>
        </a:xfrm>
        <a:prstGeom prst="rect">
          <a:avLst/>
        </a:prstGeom>
        <a:solidFill>
          <a:schemeClr val="accent2">
            <a:lumMod val="60000"/>
            <a:lumOff val="4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西暦記載でお願いいたします</a:t>
          </a:r>
        </a:p>
      </xdr:txBody>
    </xdr:sp>
    <xdr:clientData/>
  </xdr:twoCellAnchor>
  <xdr:twoCellAnchor>
    <xdr:from>
      <xdr:col>4</xdr:col>
      <xdr:colOff>1224643</xdr:colOff>
      <xdr:row>11</xdr:row>
      <xdr:rowOff>360589</xdr:rowOff>
    </xdr:from>
    <xdr:to>
      <xdr:col>4</xdr:col>
      <xdr:colOff>1564820</xdr:colOff>
      <xdr:row>12</xdr:row>
      <xdr:rowOff>68035</xdr:rowOff>
    </xdr:to>
    <xdr:cxnSp macro="">
      <xdr:nvCxnSpPr>
        <xdr:cNvPr id="153" name="直線矢印コネクタ 152">
          <a:extLst>
            <a:ext uri="{FF2B5EF4-FFF2-40B4-BE49-F238E27FC236}">
              <a16:creationId xmlns:a16="http://schemas.microsoft.com/office/drawing/2014/main" id="{27780655-0FBA-6E86-0BDC-3F5B7FF5B135}"/>
            </a:ext>
          </a:extLst>
        </xdr:cNvPr>
        <xdr:cNvCxnSpPr>
          <a:stCxn id="154" idx="1"/>
        </xdr:cNvCxnSpPr>
      </xdr:nvCxnSpPr>
      <xdr:spPr>
        <a:xfrm flipH="1">
          <a:off x="12151179" y="5368018"/>
          <a:ext cx="340177" cy="469446"/>
        </a:xfrm>
        <a:prstGeom prst="straightConnector1">
          <a:avLst/>
        </a:prstGeom>
        <a:ln>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1564820</xdr:colOff>
      <xdr:row>11</xdr:row>
      <xdr:rowOff>-1</xdr:rowOff>
    </xdr:from>
    <xdr:to>
      <xdr:col>5</xdr:col>
      <xdr:colOff>884465</xdr:colOff>
      <xdr:row>11</xdr:row>
      <xdr:rowOff>721179</xdr:rowOff>
    </xdr:to>
    <xdr:sp macro="" textlink="">
      <xdr:nvSpPr>
        <xdr:cNvPr id="154" name="テキスト ボックス 153">
          <a:extLst>
            <a:ext uri="{FF2B5EF4-FFF2-40B4-BE49-F238E27FC236}">
              <a16:creationId xmlns:a16="http://schemas.microsoft.com/office/drawing/2014/main" id="{7214A1E5-2EF5-2EA5-378B-8BB25539C8C6}"/>
            </a:ext>
          </a:extLst>
        </xdr:cNvPr>
        <xdr:cNvSpPr txBox="1"/>
      </xdr:nvSpPr>
      <xdr:spPr>
        <a:xfrm>
          <a:off x="12491356" y="5007428"/>
          <a:ext cx="1714502" cy="721180"/>
        </a:xfrm>
        <a:prstGeom prst="rect">
          <a:avLst/>
        </a:prstGeom>
        <a:solidFill>
          <a:schemeClr val="accent2">
            <a:lumMod val="60000"/>
            <a:lumOff val="4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西暦記載でお願いいたします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ustomer@taiyo.vc" TargetMode="External"/><Relationship Id="rId1" Type="http://schemas.openxmlformats.org/officeDocument/2006/relationships/hyperlink" Target="https://www.taiyo.vc/sample/"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N201"/>
  <sheetViews>
    <sheetView showGridLines="0" tabSelected="1" zoomScale="60" zoomScaleNormal="60" workbookViewId="0"/>
  </sheetViews>
  <sheetFormatPr defaultColWidth="0" defaultRowHeight="13.5" x14ac:dyDescent="0.15"/>
  <cols>
    <col min="1" max="1" width="9.375" style="7" customWidth="1"/>
    <col min="2" max="2" width="38.875" style="7" customWidth="1"/>
    <col min="3" max="3" width="36" style="7" customWidth="1"/>
    <col min="4" max="4" width="59" style="7" customWidth="1"/>
    <col min="5" max="5" width="31.5" style="7" customWidth="1"/>
    <col min="6" max="6" width="49.5" style="7" customWidth="1"/>
    <col min="7" max="7" width="46.125" style="7" customWidth="1"/>
    <col min="8" max="8" width="33.375" style="7" customWidth="1"/>
    <col min="9" max="9" width="29" style="7" customWidth="1"/>
    <col min="10" max="10" width="7.875" style="7" customWidth="1"/>
    <col min="11" max="11" width="20.125" style="8" hidden="1" customWidth="1"/>
    <col min="12" max="12" width="27.625" style="7" hidden="1" customWidth="1"/>
    <col min="13" max="13" width="29.625" style="7" hidden="1" customWidth="1"/>
    <col min="14" max="14" width="16.875" style="9" hidden="1" customWidth="1"/>
    <col min="15" max="15" width="18.75" style="7" hidden="1" customWidth="1"/>
    <col min="16" max="16" width="43.75" style="7" hidden="1" customWidth="1"/>
    <col min="17" max="17" width="18.75" style="7" hidden="1" customWidth="1"/>
    <col min="18" max="18" width="21.875" style="7" hidden="1" customWidth="1"/>
    <col min="19" max="19" width="23.125" style="7" hidden="1" customWidth="1"/>
    <col min="20" max="23" width="15.75" style="7" hidden="1" customWidth="1"/>
    <col min="24" max="24" width="8.125" style="7" hidden="1" customWidth="1"/>
    <col min="25" max="25" width="15.5" style="7" hidden="1" customWidth="1"/>
    <col min="26" max="26" width="14.375" style="7" hidden="1" customWidth="1"/>
    <col min="27" max="28" width="5" style="7" hidden="1" customWidth="1"/>
    <col min="29" max="29" width="12.375" style="7" hidden="1" customWidth="1"/>
    <col min="30" max="30" width="18.75" style="7" hidden="1" customWidth="1"/>
    <col min="31" max="31" width="16.375" style="7" hidden="1" customWidth="1"/>
    <col min="32" max="32" width="13.25" style="7" hidden="1" customWidth="1"/>
    <col min="33" max="33" width="17.75" style="7" hidden="1" customWidth="1"/>
    <col min="34" max="34" width="14.75" style="7" hidden="1" customWidth="1"/>
    <col min="35" max="51" width="9" style="7" hidden="1" customWidth="1"/>
    <col min="52" max="54" width="10.75" style="7" hidden="1" customWidth="1"/>
    <col min="55" max="16384" width="9" style="7" hidden="1"/>
  </cols>
  <sheetData>
    <row r="1" spans="1:16" s="21" customFormat="1" ht="26.25" customHeight="1" x14ac:dyDescent="0.15">
      <c r="A1" s="33"/>
      <c r="B1" s="34" t="s">
        <v>0</v>
      </c>
      <c r="C1" s="34" t="s">
        <v>1</v>
      </c>
      <c r="D1" s="35"/>
      <c r="E1" s="35"/>
      <c r="F1" s="35"/>
      <c r="G1" s="35"/>
      <c r="H1" s="35"/>
      <c r="I1" s="35"/>
      <c r="J1" s="36"/>
      <c r="K1" s="36"/>
      <c r="L1" s="36"/>
      <c r="M1" s="36"/>
      <c r="N1" s="36"/>
      <c r="O1" s="36"/>
      <c r="P1" s="36"/>
    </row>
    <row r="2" spans="1:16" s="21" customFormat="1" ht="26.25" customHeight="1" x14ac:dyDescent="0.15">
      <c r="A2" s="33"/>
      <c r="B2" s="34"/>
      <c r="C2" s="35" t="s">
        <v>2</v>
      </c>
      <c r="D2" s="35"/>
      <c r="E2" s="35"/>
      <c r="F2" s="35"/>
      <c r="G2" s="35"/>
      <c r="H2" s="35"/>
      <c r="I2" s="35"/>
      <c r="J2" s="36"/>
      <c r="K2" s="36"/>
      <c r="L2" s="36"/>
      <c r="M2" s="36"/>
      <c r="N2" s="36"/>
      <c r="O2" s="36"/>
      <c r="P2" s="36"/>
    </row>
    <row r="3" spans="1:16" s="21" customFormat="1" ht="26.25" customHeight="1" x14ac:dyDescent="0.15">
      <c r="A3" s="33"/>
      <c r="B3" s="34"/>
      <c r="C3" s="35" t="s">
        <v>3</v>
      </c>
      <c r="D3" s="35"/>
      <c r="E3" s="35"/>
      <c r="F3" s="35"/>
      <c r="G3" s="35"/>
      <c r="H3" s="35"/>
      <c r="I3" s="35"/>
      <c r="J3" s="36"/>
      <c r="K3" s="36"/>
      <c r="L3" s="36"/>
      <c r="M3" s="36"/>
      <c r="N3" s="36"/>
      <c r="O3" s="36"/>
      <c r="P3" s="36"/>
    </row>
    <row r="4" spans="1:16" s="21" customFormat="1" ht="26.25" customHeight="1" x14ac:dyDescent="0.15">
      <c r="A4" s="33"/>
      <c r="B4" s="34"/>
      <c r="C4" s="35" t="s">
        <v>4</v>
      </c>
      <c r="D4" s="35"/>
      <c r="E4" s="35"/>
      <c r="F4" s="35"/>
      <c r="G4" s="35"/>
      <c r="H4" s="35"/>
      <c r="I4" s="35"/>
      <c r="J4" s="36"/>
      <c r="K4" s="36"/>
      <c r="L4" s="36"/>
      <c r="M4" s="36"/>
      <c r="N4" s="36"/>
      <c r="O4" s="36"/>
      <c r="P4" s="36"/>
    </row>
    <row r="5" spans="1:16" s="21" customFormat="1" ht="26.25" customHeight="1" x14ac:dyDescent="0.15">
      <c r="A5" s="33"/>
      <c r="B5" s="34"/>
      <c r="C5" s="34" t="s">
        <v>5</v>
      </c>
      <c r="D5" s="35"/>
      <c r="E5" s="35"/>
      <c r="F5" s="35"/>
      <c r="G5" s="35"/>
      <c r="H5" s="35"/>
      <c r="I5" s="35"/>
      <c r="J5" s="36"/>
      <c r="K5" s="36"/>
      <c r="L5" s="36"/>
      <c r="M5" s="36"/>
      <c r="N5" s="36"/>
      <c r="O5" s="36"/>
      <c r="P5" s="36"/>
    </row>
    <row r="6" spans="1:16" s="21" customFormat="1" ht="26.25" customHeight="1" x14ac:dyDescent="0.15">
      <c r="A6" s="33"/>
      <c r="B6" s="34"/>
      <c r="C6" s="35" t="s">
        <v>6</v>
      </c>
      <c r="D6" s="35"/>
      <c r="E6" s="35"/>
      <c r="F6" s="35"/>
      <c r="G6" s="35"/>
      <c r="H6" s="35"/>
      <c r="I6" s="35"/>
      <c r="J6" s="36"/>
      <c r="K6" s="36"/>
      <c r="L6" s="36"/>
      <c r="M6" s="36"/>
      <c r="N6" s="36"/>
      <c r="O6" s="36"/>
      <c r="P6" s="36"/>
    </row>
    <row r="7" spans="1:16" s="21" customFormat="1" ht="26.25" customHeight="1" x14ac:dyDescent="0.15">
      <c r="A7" s="33"/>
      <c r="B7" s="34"/>
      <c r="C7" s="35" t="s">
        <v>7</v>
      </c>
      <c r="D7" s="35"/>
      <c r="E7" s="35"/>
      <c r="F7" s="35"/>
      <c r="G7" s="35"/>
      <c r="H7" s="35"/>
      <c r="I7" s="35"/>
      <c r="J7" s="36"/>
      <c r="K7" s="36"/>
      <c r="L7" s="36"/>
      <c r="M7" s="36"/>
      <c r="N7" s="36"/>
      <c r="O7" s="36"/>
      <c r="P7" s="36"/>
    </row>
    <row r="8" spans="1:16" s="21" customFormat="1" ht="26.25" customHeight="1" x14ac:dyDescent="0.15">
      <c r="A8" s="33"/>
      <c r="B8" s="34"/>
      <c r="C8" s="34" t="s">
        <v>8</v>
      </c>
      <c r="D8" s="35"/>
      <c r="E8" s="35"/>
      <c r="F8" s="35"/>
      <c r="G8" s="35"/>
      <c r="H8" s="35"/>
      <c r="I8" s="35"/>
      <c r="J8" s="36"/>
      <c r="K8" s="36"/>
      <c r="L8" s="36"/>
      <c r="M8" s="36"/>
      <c r="N8" s="36"/>
      <c r="O8" s="36"/>
      <c r="P8" s="36"/>
    </row>
    <row r="9" spans="1:16" s="21" customFormat="1" ht="26.25" customHeight="1" x14ac:dyDescent="0.15">
      <c r="A9" s="33"/>
      <c r="B9" s="34"/>
      <c r="C9" s="37" t="s">
        <v>216</v>
      </c>
      <c r="D9" s="35"/>
      <c r="E9" s="35"/>
      <c r="F9" s="35"/>
      <c r="G9" s="35"/>
      <c r="H9" s="35"/>
      <c r="I9" s="35"/>
      <c r="J9" s="36"/>
      <c r="K9" s="36"/>
      <c r="L9" s="36"/>
      <c r="M9" s="36"/>
      <c r="N9" s="36"/>
      <c r="O9" s="36"/>
      <c r="P9" s="36"/>
    </row>
    <row r="10" spans="1:16" s="21" customFormat="1" ht="26.25" customHeight="1" x14ac:dyDescent="0.15">
      <c r="A10" s="33"/>
      <c r="B10" s="35"/>
      <c r="C10" s="248" t="s">
        <v>9</v>
      </c>
      <c r="D10" s="249"/>
      <c r="E10" s="249"/>
      <c r="F10" s="249"/>
      <c r="G10" s="249"/>
      <c r="H10" s="249"/>
      <c r="I10" s="249"/>
      <c r="J10" s="249"/>
      <c r="K10" s="36"/>
      <c r="L10" s="36"/>
      <c r="M10" s="36"/>
      <c r="N10" s="36"/>
      <c r="O10" s="36"/>
      <c r="P10" s="36"/>
    </row>
    <row r="11" spans="1:16" s="21" customFormat="1" ht="26.25" customHeight="1" x14ac:dyDescent="0.15">
      <c r="A11" s="33"/>
      <c r="B11" s="35"/>
      <c r="C11" s="35" t="s">
        <v>10</v>
      </c>
      <c r="D11" s="35"/>
      <c r="E11" s="35"/>
      <c r="F11" s="35"/>
      <c r="G11" s="35"/>
      <c r="H11" s="35"/>
      <c r="I11" s="35"/>
      <c r="J11" s="36"/>
      <c r="K11" s="36"/>
      <c r="L11" s="36"/>
      <c r="M11" s="36"/>
      <c r="N11" s="36"/>
      <c r="O11" s="36"/>
      <c r="P11" s="36"/>
    </row>
    <row r="12" spans="1:16" s="21" customFormat="1" ht="26.25" customHeight="1" x14ac:dyDescent="0.2">
      <c r="A12" s="33"/>
      <c r="B12" s="35"/>
      <c r="C12" s="38" t="s">
        <v>11</v>
      </c>
      <c r="E12" s="38"/>
      <c r="F12" s="38"/>
      <c r="G12" s="38"/>
      <c r="H12" s="38"/>
      <c r="I12" s="35"/>
      <c r="J12" s="36"/>
      <c r="K12" s="36"/>
      <c r="L12" s="36"/>
      <c r="M12" s="36"/>
      <c r="N12" s="36"/>
      <c r="O12" s="36"/>
      <c r="P12" s="36"/>
    </row>
    <row r="13" spans="1:16" s="21" customFormat="1" ht="26.25" customHeight="1" x14ac:dyDescent="0.2">
      <c r="A13" s="33"/>
      <c r="B13" s="35"/>
      <c r="C13" s="39" t="s">
        <v>12</v>
      </c>
      <c r="E13" s="38"/>
      <c r="F13" s="38"/>
      <c r="G13" s="38"/>
      <c r="H13" s="38"/>
      <c r="I13" s="35"/>
      <c r="J13" s="36"/>
      <c r="K13" s="36"/>
      <c r="L13" s="36"/>
      <c r="M13" s="36"/>
      <c r="N13" s="36"/>
      <c r="O13" s="36"/>
      <c r="P13" s="36"/>
    </row>
    <row r="14" spans="1:16" s="21" customFormat="1" ht="26.25" customHeight="1" x14ac:dyDescent="0.15">
      <c r="A14" s="33"/>
      <c r="B14" s="35"/>
      <c r="C14" s="35" t="s">
        <v>13</v>
      </c>
      <c r="D14" s="35"/>
      <c r="E14" s="35"/>
      <c r="F14" s="35"/>
      <c r="G14" s="35"/>
      <c r="H14" s="35"/>
      <c r="I14" s="35"/>
      <c r="J14" s="36"/>
      <c r="K14" s="36"/>
      <c r="L14" s="36"/>
      <c r="M14" s="36"/>
      <c r="N14" s="36"/>
      <c r="O14" s="36"/>
      <c r="P14" s="36"/>
    </row>
    <row r="15" spans="1:16" s="21" customFormat="1" ht="26.25" customHeight="1" x14ac:dyDescent="0.15">
      <c r="A15" s="33"/>
      <c r="B15" s="35"/>
      <c r="C15" s="250" t="s">
        <v>14</v>
      </c>
      <c r="D15" s="249"/>
      <c r="E15" s="249"/>
      <c r="F15" s="249"/>
      <c r="G15" s="249"/>
      <c r="H15" s="249"/>
      <c r="I15" s="249"/>
      <c r="J15" s="249"/>
      <c r="K15" s="36"/>
      <c r="L15" s="36"/>
      <c r="M15" s="36"/>
      <c r="N15" s="36"/>
      <c r="O15" s="36"/>
      <c r="P15" s="36"/>
    </row>
    <row r="16" spans="1:16" s="21" customFormat="1" ht="26.25" customHeight="1" x14ac:dyDescent="0.15">
      <c r="A16" s="33"/>
      <c r="B16" s="35"/>
      <c r="C16" s="162" t="s">
        <v>15</v>
      </c>
      <c r="E16" s="35"/>
      <c r="F16" s="35"/>
      <c r="G16" s="35"/>
      <c r="H16" s="35"/>
      <c r="I16" s="35"/>
      <c r="J16" s="36"/>
      <c r="K16" s="36"/>
      <c r="L16" s="36"/>
      <c r="M16" s="36"/>
      <c r="N16" s="36"/>
      <c r="O16" s="36"/>
      <c r="P16" s="36"/>
    </row>
    <row r="17" spans="1:65" s="21" customFormat="1" ht="26.25" customHeight="1" x14ac:dyDescent="0.15">
      <c r="A17" s="33"/>
      <c r="B17" s="35"/>
      <c r="C17" s="34" t="s">
        <v>16</v>
      </c>
      <c r="D17" s="35"/>
      <c r="E17" s="35"/>
      <c r="F17" s="35"/>
      <c r="G17" s="35"/>
      <c r="H17" s="35"/>
      <c r="I17" s="35"/>
      <c r="J17" s="36"/>
      <c r="K17" s="36"/>
      <c r="L17" s="36"/>
      <c r="M17" s="36"/>
      <c r="N17" s="36"/>
      <c r="O17" s="36"/>
      <c r="P17" s="36"/>
    </row>
    <row r="18" spans="1:65" s="21" customFormat="1" ht="26.25" customHeight="1" x14ac:dyDescent="0.15">
      <c r="A18" s="33"/>
      <c r="B18" s="35"/>
      <c r="C18" s="35" t="s">
        <v>17</v>
      </c>
      <c r="D18" s="35"/>
      <c r="E18" s="40"/>
      <c r="F18" s="40"/>
      <c r="G18" s="40"/>
      <c r="H18" s="40"/>
      <c r="I18" s="40"/>
      <c r="J18" s="41"/>
      <c r="K18" s="41"/>
      <c r="L18" s="41"/>
      <c r="M18" s="41"/>
      <c r="N18" s="41"/>
      <c r="O18" s="41"/>
      <c r="P18" s="41"/>
    </row>
    <row r="19" spans="1:65" s="21" customFormat="1" ht="26.25" customHeight="1" x14ac:dyDescent="0.15">
      <c r="A19" s="33"/>
      <c r="B19" s="35"/>
      <c r="C19" s="85" t="s">
        <v>18</v>
      </c>
      <c r="D19" s="32" t="s">
        <v>197</v>
      </c>
      <c r="E19" s="35"/>
      <c r="F19" s="35"/>
      <c r="G19" s="35"/>
      <c r="H19" s="35"/>
      <c r="I19" s="35"/>
      <c r="J19" s="36"/>
      <c r="K19" s="36"/>
      <c r="L19" s="36"/>
      <c r="M19" s="36"/>
      <c r="N19" s="36"/>
      <c r="O19" s="36"/>
      <c r="P19" s="36"/>
    </row>
    <row r="20" spans="1:65" s="21" customFormat="1" ht="26.25" customHeight="1" x14ac:dyDescent="0.15">
      <c r="A20" s="33"/>
      <c r="B20" s="35"/>
      <c r="C20" s="35" t="s">
        <v>19</v>
      </c>
      <c r="D20" s="35"/>
      <c r="E20" s="35"/>
      <c r="F20" s="35"/>
      <c r="G20" s="35"/>
      <c r="H20" s="35"/>
      <c r="I20" s="35"/>
      <c r="J20" s="36"/>
      <c r="K20" s="36"/>
      <c r="L20" s="36"/>
      <c r="M20" s="36"/>
      <c r="N20" s="36"/>
      <c r="O20" s="36"/>
      <c r="P20" s="36"/>
    </row>
    <row r="21" spans="1:65" s="21" customFormat="1" ht="26.25" customHeight="1" x14ac:dyDescent="0.15">
      <c r="A21" s="33"/>
      <c r="B21" s="35"/>
      <c r="C21" s="35" t="s">
        <v>198</v>
      </c>
      <c r="D21" s="35"/>
      <c r="E21" s="35"/>
      <c r="F21" s="35"/>
      <c r="G21" s="35"/>
      <c r="H21" s="35"/>
      <c r="I21" s="35"/>
      <c r="J21" s="36"/>
      <c r="K21" s="36"/>
      <c r="L21" s="36"/>
      <c r="M21" s="36"/>
      <c r="N21" s="36"/>
      <c r="O21" s="36"/>
      <c r="P21" s="36"/>
    </row>
    <row r="22" spans="1:65" s="21" customFormat="1" ht="26.25" customHeight="1" x14ac:dyDescent="0.15">
      <c r="A22" s="33"/>
      <c r="B22" s="35"/>
      <c r="C22" s="35" t="s">
        <v>199</v>
      </c>
      <c r="D22" s="35"/>
      <c r="E22" s="35"/>
      <c r="F22" s="35"/>
      <c r="G22" s="35"/>
      <c r="H22" s="35"/>
      <c r="I22" s="35"/>
      <c r="J22" s="36"/>
      <c r="K22" s="36"/>
      <c r="L22" s="36"/>
      <c r="M22" s="36"/>
      <c r="N22" s="36"/>
      <c r="O22" s="36"/>
      <c r="P22" s="36"/>
    </row>
    <row r="23" spans="1:65" s="21" customFormat="1" ht="26.25" customHeight="1" x14ac:dyDescent="0.15">
      <c r="A23" s="33"/>
      <c r="B23" s="35"/>
      <c r="C23" s="35" t="s">
        <v>200</v>
      </c>
      <c r="D23" s="35"/>
      <c r="E23" s="35"/>
      <c r="F23" s="35"/>
      <c r="G23" s="35"/>
      <c r="H23" s="35"/>
      <c r="I23" s="35"/>
      <c r="J23" s="36"/>
      <c r="K23" s="36"/>
      <c r="L23" s="36"/>
      <c r="M23" s="36"/>
      <c r="N23" s="36"/>
      <c r="O23" s="36"/>
      <c r="P23" s="36"/>
    </row>
    <row r="24" spans="1:65" s="21" customFormat="1" ht="26.25" customHeight="1" x14ac:dyDescent="0.15">
      <c r="A24" s="33"/>
      <c r="B24" s="35"/>
      <c r="C24" s="35" t="s">
        <v>20</v>
      </c>
      <c r="D24" s="35"/>
      <c r="E24" s="35"/>
      <c r="F24" s="35"/>
      <c r="G24" s="35"/>
      <c r="H24" s="35"/>
      <c r="I24" s="35"/>
      <c r="J24" s="36"/>
      <c r="K24" s="36"/>
      <c r="L24" s="36"/>
      <c r="M24" s="36"/>
      <c r="N24" s="36"/>
      <c r="O24" s="36"/>
      <c r="P24" s="36"/>
    </row>
    <row r="25" spans="1:65" s="21" customFormat="1" ht="26.25" customHeight="1" x14ac:dyDescent="0.15">
      <c r="A25" s="33"/>
      <c r="B25" s="35"/>
      <c r="C25" s="35" t="s">
        <v>21</v>
      </c>
      <c r="D25" s="35"/>
      <c r="E25" s="35"/>
      <c r="F25" s="35"/>
      <c r="G25" s="35"/>
      <c r="H25" s="35"/>
      <c r="I25" s="35"/>
      <c r="J25" s="36"/>
      <c r="K25" s="36"/>
      <c r="L25" s="36"/>
      <c r="M25" s="36"/>
      <c r="N25" s="36"/>
      <c r="O25" s="36"/>
      <c r="P25" s="36"/>
    </row>
    <row r="26" spans="1:65" s="21" customFormat="1" ht="26.25" customHeight="1" x14ac:dyDescent="0.15">
      <c r="A26" s="33"/>
      <c r="B26" s="35"/>
      <c r="C26" s="35" t="s">
        <v>22</v>
      </c>
      <c r="D26" s="35"/>
      <c r="E26" s="35"/>
      <c r="F26" s="35"/>
      <c r="G26" s="35"/>
      <c r="H26" s="35"/>
      <c r="I26" s="35"/>
      <c r="J26" s="36"/>
      <c r="K26" s="36"/>
      <c r="L26" s="36"/>
      <c r="M26" s="36"/>
      <c r="N26" s="36"/>
      <c r="O26" s="36"/>
      <c r="P26" s="36"/>
    </row>
    <row r="27" spans="1:65" s="21" customFormat="1" ht="26.25" customHeight="1" x14ac:dyDescent="0.15">
      <c r="A27" s="33"/>
      <c r="B27" s="35"/>
      <c r="C27" s="35" t="s">
        <v>23</v>
      </c>
      <c r="D27" s="35"/>
      <c r="E27" s="35"/>
      <c r="F27" s="35"/>
      <c r="G27" s="35"/>
      <c r="H27" s="35"/>
      <c r="I27" s="35"/>
      <c r="J27" s="36"/>
      <c r="K27" s="36"/>
      <c r="L27" s="36"/>
      <c r="M27" s="36"/>
      <c r="N27" s="36"/>
      <c r="O27" s="36"/>
      <c r="P27" s="36"/>
    </row>
    <row r="28" spans="1:65" s="21" customFormat="1" ht="26.25" customHeight="1" x14ac:dyDescent="0.15">
      <c r="A28" s="33"/>
      <c r="B28" s="35"/>
      <c r="C28" s="34" t="s">
        <v>24</v>
      </c>
      <c r="D28" s="35"/>
      <c r="E28" s="35"/>
      <c r="F28" s="35"/>
      <c r="G28" s="35"/>
      <c r="H28" s="35"/>
      <c r="I28" s="35"/>
      <c r="J28" s="36"/>
      <c r="K28" s="36"/>
      <c r="L28" s="36"/>
      <c r="M28" s="36"/>
      <c r="N28" s="36"/>
      <c r="O28" s="36"/>
      <c r="P28" s="36"/>
    </row>
    <row r="29" spans="1:65" s="21" customFormat="1" ht="26.25" customHeight="1" x14ac:dyDescent="0.15">
      <c r="A29" s="33"/>
      <c r="B29" s="35"/>
      <c r="C29" s="35" t="s">
        <v>25</v>
      </c>
      <c r="D29" s="35"/>
      <c r="E29" s="35"/>
      <c r="F29" s="35"/>
      <c r="G29" s="35"/>
      <c r="H29" s="35"/>
      <c r="I29" s="35"/>
      <c r="J29" s="36"/>
      <c r="K29" s="36"/>
      <c r="L29" s="36"/>
      <c r="M29" s="36"/>
      <c r="N29" s="36"/>
      <c r="O29" s="36"/>
      <c r="P29" s="36"/>
    </row>
    <row r="30" spans="1:65" s="21" customFormat="1" ht="26.25" customHeight="1" x14ac:dyDescent="0.15">
      <c r="A30" s="33"/>
      <c r="B30" s="35"/>
      <c r="C30" s="35" t="s">
        <v>26</v>
      </c>
      <c r="D30" s="35"/>
      <c r="E30" s="35"/>
      <c r="F30" s="35"/>
      <c r="G30" s="35"/>
      <c r="H30" s="35"/>
      <c r="I30" s="35"/>
      <c r="J30" s="36"/>
      <c r="K30" s="36"/>
      <c r="L30" s="36"/>
      <c r="M30" s="36"/>
      <c r="N30" s="36"/>
      <c r="O30" s="36"/>
      <c r="P30" s="36"/>
    </row>
    <row r="31" spans="1:65" s="3" customFormat="1" ht="9.75" customHeight="1" x14ac:dyDescent="0.15">
      <c r="A31" s="77"/>
      <c r="B31" s="1"/>
      <c r="C31" s="1"/>
      <c r="D31" s="1"/>
      <c r="E31" s="1"/>
      <c r="F31" s="1"/>
      <c r="G31" s="1"/>
      <c r="H31" s="1"/>
      <c r="I31" s="1"/>
      <c r="J31" s="2"/>
      <c r="K31" s="2"/>
      <c r="L31" s="2"/>
      <c r="M31" s="2"/>
      <c r="N31" s="2"/>
      <c r="O31" s="2"/>
      <c r="P31" s="2"/>
      <c r="AW31" s="21"/>
      <c r="AX31" s="21"/>
      <c r="AY31" s="21"/>
      <c r="AZ31" s="21"/>
      <c r="BA31" s="21"/>
      <c r="BB31" s="21"/>
      <c r="BC31" s="21"/>
      <c r="BD31" s="21"/>
      <c r="BE31" s="21"/>
      <c r="BF31" s="21"/>
      <c r="BG31" s="21"/>
      <c r="BH31" s="21"/>
      <c r="BI31" s="21"/>
      <c r="BJ31" s="21"/>
      <c r="BK31" s="21"/>
      <c r="BL31" s="21"/>
      <c r="BM31" s="21"/>
    </row>
    <row r="32" spans="1:65" s="3" customFormat="1" ht="63.75" customHeight="1" x14ac:dyDescent="0.15">
      <c r="A32" s="78"/>
      <c r="B32" s="32"/>
      <c r="C32" s="32"/>
      <c r="D32" s="79" t="s">
        <v>27</v>
      </c>
      <c r="E32" s="32"/>
      <c r="F32" s="32"/>
      <c r="G32" s="80" t="s">
        <v>28</v>
      </c>
      <c r="H32" s="32"/>
      <c r="I32" s="32"/>
      <c r="K32" s="4"/>
      <c r="N32" s="5"/>
      <c r="AW32" s="21"/>
      <c r="AX32" s="21"/>
      <c r="AY32" s="21"/>
      <c r="AZ32" s="21"/>
      <c r="BA32" s="21"/>
      <c r="BB32" s="21"/>
      <c r="BC32" s="21"/>
      <c r="BD32" s="21"/>
      <c r="BE32" s="21"/>
      <c r="BF32" s="21"/>
      <c r="BG32" s="21"/>
      <c r="BH32" s="21"/>
      <c r="BI32" s="21"/>
      <c r="BJ32" s="21"/>
      <c r="BK32" s="21"/>
      <c r="BL32" s="21"/>
      <c r="BM32" s="21"/>
    </row>
    <row r="33" spans="1:65" s="3" customFormat="1" ht="3" customHeight="1" x14ac:dyDescent="0.15">
      <c r="A33" s="78"/>
      <c r="B33" s="32"/>
      <c r="C33" s="81"/>
      <c r="D33" s="82"/>
      <c r="E33" s="32"/>
      <c r="F33" s="32"/>
      <c r="G33" s="32"/>
      <c r="H33" s="32"/>
      <c r="I33" s="32"/>
      <c r="K33" s="4"/>
      <c r="N33" s="5"/>
      <c r="AW33" s="21"/>
      <c r="AX33" s="21"/>
      <c r="AY33" s="21"/>
      <c r="AZ33" s="21"/>
      <c r="BA33" s="21"/>
      <c r="BB33" s="21"/>
      <c r="BC33" s="21"/>
      <c r="BD33" s="21"/>
      <c r="BE33" s="21"/>
      <c r="BF33" s="21"/>
      <c r="BG33" s="21"/>
      <c r="BH33" s="21"/>
      <c r="BI33" s="21"/>
      <c r="BJ33" s="21"/>
      <c r="BK33" s="21"/>
      <c r="BL33" s="21"/>
      <c r="BM33" s="21"/>
    </row>
    <row r="34" spans="1:65" s="3" customFormat="1" ht="27" customHeight="1" thickBot="1" x14ac:dyDescent="0.2">
      <c r="A34" s="78"/>
      <c r="B34" s="32"/>
      <c r="C34" s="83" t="s">
        <v>223</v>
      </c>
      <c r="D34" s="84"/>
      <c r="E34" s="32"/>
      <c r="F34" s="32"/>
      <c r="G34" s="32"/>
      <c r="H34" s="32"/>
      <c r="I34" s="32"/>
      <c r="K34" s="4"/>
      <c r="N34" s="5"/>
      <c r="AW34" s="21"/>
      <c r="AX34" s="21"/>
      <c r="AY34" s="21"/>
      <c r="AZ34" s="21"/>
      <c r="BA34" s="21"/>
      <c r="BB34" s="21"/>
      <c r="BC34" s="21"/>
      <c r="BD34" s="21"/>
      <c r="BE34" s="21"/>
      <c r="BF34" s="21"/>
      <c r="BG34" s="21"/>
      <c r="BH34" s="21"/>
      <c r="BI34" s="21"/>
      <c r="BJ34" s="21"/>
      <c r="BK34" s="21"/>
      <c r="BL34" s="21"/>
      <c r="BM34" s="21"/>
    </row>
    <row r="35" spans="1:65" s="21" customFormat="1" ht="39.75" customHeight="1" x14ac:dyDescent="0.15">
      <c r="A35" s="42"/>
      <c r="B35" s="163" t="s">
        <v>29</v>
      </c>
      <c r="C35" s="261" t="s">
        <v>30</v>
      </c>
      <c r="D35" s="262"/>
      <c r="E35" s="39"/>
      <c r="F35" s="170" t="s">
        <v>31</v>
      </c>
      <c r="G35" s="171" t="s">
        <v>220</v>
      </c>
      <c r="H35" s="172"/>
      <c r="I35" s="39"/>
      <c r="K35" s="43"/>
      <c r="N35" s="44"/>
    </row>
    <row r="36" spans="1:65" s="21" customFormat="1" ht="21" customHeight="1" x14ac:dyDescent="0.15">
      <c r="A36" s="42"/>
      <c r="B36" s="164" t="s">
        <v>32</v>
      </c>
      <c r="C36" s="165" t="s">
        <v>33</v>
      </c>
      <c r="D36" s="166"/>
      <c r="E36" s="39"/>
      <c r="F36" s="253" t="s">
        <v>34</v>
      </c>
      <c r="G36" s="254"/>
      <c r="H36" s="255"/>
      <c r="I36" s="39"/>
      <c r="K36" s="43"/>
      <c r="N36" s="44"/>
    </row>
    <row r="37" spans="1:65" s="21" customFormat="1" ht="27" customHeight="1" x14ac:dyDescent="0.15">
      <c r="A37" s="42"/>
      <c r="B37" s="167"/>
      <c r="C37" s="168" t="s">
        <v>219</v>
      </c>
      <c r="D37" s="169"/>
      <c r="E37" s="39"/>
      <c r="F37" s="258" t="s">
        <v>35</v>
      </c>
      <c r="G37" s="259"/>
      <c r="H37" s="260"/>
      <c r="I37" s="39"/>
      <c r="K37" s="43"/>
      <c r="N37" s="44"/>
    </row>
    <row r="38" spans="1:65" s="21" customFormat="1" ht="15" customHeight="1" x14ac:dyDescent="0.15">
      <c r="A38" s="42"/>
      <c r="B38" s="39"/>
      <c r="C38" s="39"/>
      <c r="D38" s="45"/>
      <c r="E38" s="39"/>
      <c r="F38" s="42"/>
      <c r="G38" s="42"/>
      <c r="H38" s="39"/>
      <c r="I38" s="39"/>
      <c r="K38" s="43"/>
      <c r="N38" s="44"/>
    </row>
    <row r="39" spans="1:65" customFormat="1" ht="24.75" customHeight="1" x14ac:dyDescent="0.15">
      <c r="A39" s="15"/>
      <c r="B39" s="46" t="s">
        <v>36</v>
      </c>
      <c r="C39" s="47"/>
      <c r="D39" s="48"/>
      <c r="E39" s="48"/>
      <c r="F39" s="263" t="s">
        <v>201</v>
      </c>
      <c r="G39" s="265" t="s">
        <v>38</v>
      </c>
      <c r="H39" s="279" t="s">
        <v>39</v>
      </c>
      <c r="I39" s="35"/>
      <c r="K39" s="49"/>
      <c r="N39" s="50"/>
      <c r="O39" s="21"/>
      <c r="P39" s="21"/>
      <c r="Q39" s="21"/>
      <c r="R39" s="21"/>
      <c r="S39" s="21"/>
      <c r="T39" s="21"/>
      <c r="U39" s="21"/>
      <c r="V39" s="21"/>
      <c r="W39" s="21"/>
      <c r="X39" s="21"/>
    </row>
    <row r="40" spans="1:65" customFormat="1" ht="24.75" customHeight="1" x14ac:dyDescent="0.15">
      <c r="A40" s="15"/>
      <c r="B40" s="51" t="s">
        <v>40</v>
      </c>
      <c r="C40" s="52"/>
      <c r="D40" s="39"/>
      <c r="E40" s="39"/>
      <c r="F40" s="276"/>
      <c r="G40" s="282"/>
      <c r="H40" s="280"/>
      <c r="I40" s="35"/>
      <c r="K40" s="49"/>
      <c r="N40" s="50"/>
      <c r="O40" s="21"/>
      <c r="P40" s="21"/>
      <c r="Q40" s="21"/>
      <c r="R40" s="21"/>
      <c r="S40" s="21"/>
      <c r="T40" s="21"/>
      <c r="U40" s="21"/>
      <c r="V40" s="21"/>
      <c r="W40" s="21"/>
      <c r="X40" s="21"/>
    </row>
    <row r="41" spans="1:65" customFormat="1" ht="24.75" customHeight="1" thickBot="1" x14ac:dyDescent="0.2">
      <c r="A41" s="15"/>
      <c r="B41" s="53" t="s">
        <v>41</v>
      </c>
      <c r="C41" s="52"/>
      <c r="D41" s="39"/>
      <c r="E41" s="39"/>
      <c r="F41" s="264"/>
      <c r="G41" s="266"/>
      <c r="H41" s="280"/>
      <c r="I41" s="15"/>
      <c r="K41" s="49"/>
      <c r="N41" s="50"/>
      <c r="O41" s="21"/>
      <c r="P41" s="21"/>
      <c r="Q41" s="21"/>
      <c r="R41" s="21"/>
      <c r="S41" s="21"/>
      <c r="T41" s="21"/>
      <c r="U41" s="21"/>
      <c r="V41" s="21"/>
      <c r="W41" s="21"/>
      <c r="X41" s="21"/>
    </row>
    <row r="42" spans="1:65" customFormat="1" ht="24.75" customHeight="1" x14ac:dyDescent="0.15">
      <c r="A42" s="15"/>
      <c r="B42" s="53" t="s">
        <v>42</v>
      </c>
      <c r="C42" s="52"/>
      <c r="D42" s="39"/>
      <c r="E42" s="39"/>
      <c r="F42" s="263" t="s">
        <v>202</v>
      </c>
      <c r="G42" s="265" t="s">
        <v>44</v>
      </c>
      <c r="H42" s="280"/>
      <c r="I42" s="15"/>
      <c r="K42" s="49"/>
      <c r="N42" s="50"/>
      <c r="O42" s="21"/>
      <c r="P42" s="21"/>
      <c r="Q42" s="21"/>
      <c r="R42" s="21"/>
      <c r="S42" s="21"/>
      <c r="T42" s="21"/>
      <c r="U42" s="21"/>
      <c r="V42" s="21"/>
      <c r="W42" s="21"/>
      <c r="X42" s="21"/>
    </row>
    <row r="43" spans="1:65" customFormat="1" ht="24.75" customHeight="1" thickBot="1" x14ac:dyDescent="0.2">
      <c r="A43" s="15"/>
      <c r="B43" s="51" t="s">
        <v>207</v>
      </c>
      <c r="C43" s="52"/>
      <c r="D43" s="39"/>
      <c r="E43" s="39"/>
      <c r="F43" s="264"/>
      <c r="G43" s="266"/>
      <c r="H43" s="280"/>
      <c r="I43" s="15"/>
      <c r="K43" s="49"/>
      <c r="N43" s="50"/>
      <c r="O43" s="21"/>
      <c r="P43" s="21"/>
      <c r="Q43" s="21"/>
      <c r="R43" s="21"/>
      <c r="S43" s="21"/>
      <c r="T43" s="21"/>
      <c r="U43" s="21"/>
      <c r="V43" s="21"/>
      <c r="W43" s="21"/>
      <c r="X43" s="21"/>
    </row>
    <row r="44" spans="1:65" customFormat="1" ht="24.75" customHeight="1" x14ac:dyDescent="0.15">
      <c r="A44" s="15"/>
      <c r="B44" s="160"/>
      <c r="C44" s="52"/>
      <c r="D44" s="39"/>
      <c r="E44" s="39"/>
      <c r="F44" s="263" t="s">
        <v>203</v>
      </c>
      <c r="G44" s="265" t="s">
        <v>204</v>
      </c>
      <c r="H44" s="280"/>
      <c r="I44" s="54"/>
      <c r="J44" s="55"/>
      <c r="K44" s="35"/>
      <c r="N44" s="50"/>
      <c r="O44" s="21"/>
      <c r="P44" s="21"/>
      <c r="Q44" s="21"/>
      <c r="R44" s="21"/>
      <c r="S44" s="21"/>
      <c r="T44" s="21"/>
      <c r="U44" s="21"/>
      <c r="V44" s="21"/>
      <c r="W44" s="21"/>
      <c r="X44" s="21"/>
    </row>
    <row r="45" spans="1:65" customFormat="1" ht="24.75" customHeight="1" thickBot="1" x14ac:dyDescent="0.2">
      <c r="A45" s="15"/>
      <c r="B45" s="161"/>
      <c r="C45" s="56"/>
      <c r="D45" s="57"/>
      <c r="E45" s="57"/>
      <c r="F45" s="264"/>
      <c r="G45" s="266"/>
      <c r="H45" s="281"/>
      <c r="I45" s="35"/>
      <c r="K45" s="49"/>
      <c r="N45" s="50"/>
      <c r="O45" s="21"/>
      <c r="P45" s="21"/>
      <c r="Q45" s="21"/>
      <c r="R45" s="21"/>
      <c r="S45" s="21"/>
      <c r="T45" s="21"/>
      <c r="U45" s="21"/>
      <c r="V45" s="21"/>
      <c r="W45" s="21"/>
      <c r="X45" s="21"/>
    </row>
    <row r="46" spans="1:65" customFormat="1" ht="23.25" customHeight="1" x14ac:dyDescent="0.15">
      <c r="A46" s="15"/>
      <c r="B46" s="46" t="s">
        <v>45</v>
      </c>
      <c r="C46" s="48"/>
      <c r="D46" s="48"/>
      <c r="E46" s="48"/>
      <c r="F46" s="263" t="s">
        <v>37</v>
      </c>
      <c r="G46" s="251" t="s">
        <v>46</v>
      </c>
      <c r="H46" s="279" t="s">
        <v>47</v>
      </c>
      <c r="I46" s="35"/>
      <c r="K46" s="49"/>
      <c r="N46" s="50"/>
      <c r="O46" s="21"/>
      <c r="P46" s="21"/>
      <c r="Q46" s="21"/>
      <c r="R46" s="21"/>
      <c r="S46" s="21"/>
      <c r="T46" s="21"/>
      <c r="U46" s="21"/>
      <c r="V46" s="21"/>
      <c r="W46" s="21"/>
      <c r="X46" s="21"/>
    </row>
    <row r="47" spans="1:65" customFormat="1" ht="23.25" customHeight="1" x14ac:dyDescent="0.15">
      <c r="A47" s="15"/>
      <c r="B47" s="51" t="s">
        <v>48</v>
      </c>
      <c r="C47" s="39"/>
      <c r="D47" s="39"/>
      <c r="E47" s="39"/>
      <c r="F47" s="264"/>
      <c r="G47" s="252"/>
      <c r="H47" s="280"/>
      <c r="I47" s="35"/>
      <c r="K47" s="49"/>
      <c r="N47" s="50"/>
      <c r="O47" s="21"/>
      <c r="P47" s="21"/>
      <c r="Q47" s="21"/>
      <c r="R47" s="21"/>
      <c r="S47" s="21"/>
      <c r="T47" s="21"/>
      <c r="U47" s="21"/>
      <c r="V47" s="21"/>
      <c r="W47" s="21"/>
      <c r="X47" s="21"/>
    </row>
    <row r="48" spans="1:65" customFormat="1" ht="23.25" customHeight="1" x14ac:dyDescent="0.15">
      <c r="A48" s="15"/>
      <c r="B48" s="53" t="s">
        <v>49</v>
      </c>
      <c r="C48" s="39"/>
      <c r="D48" s="39"/>
      <c r="E48" s="39"/>
      <c r="F48" s="263" t="s">
        <v>43</v>
      </c>
      <c r="G48" s="251" t="s">
        <v>50</v>
      </c>
      <c r="H48" s="280"/>
      <c r="J48" s="35"/>
      <c r="K48" s="49"/>
      <c r="N48" s="50"/>
      <c r="O48" s="21"/>
      <c r="P48" s="21"/>
      <c r="Q48" s="21"/>
      <c r="R48" s="21"/>
      <c r="S48" s="21"/>
      <c r="T48" s="21"/>
      <c r="U48" s="21"/>
      <c r="V48" s="21"/>
      <c r="W48" s="21"/>
      <c r="X48" s="21"/>
    </row>
    <row r="49" spans="1:66" customFormat="1" ht="23.25" customHeight="1" thickBot="1" x14ac:dyDescent="0.2">
      <c r="A49" s="15"/>
      <c r="B49" s="58" t="s">
        <v>42</v>
      </c>
      <c r="C49" s="57"/>
      <c r="D49" s="57"/>
      <c r="E49" s="57"/>
      <c r="F49" s="264"/>
      <c r="G49" s="252"/>
      <c r="H49" s="281"/>
      <c r="I49" s="35"/>
      <c r="K49" s="49"/>
      <c r="N49" s="50"/>
      <c r="O49" s="21"/>
      <c r="P49" s="21"/>
      <c r="Q49" s="21"/>
      <c r="R49" s="21"/>
      <c r="S49" s="21"/>
      <c r="T49" s="21"/>
      <c r="U49" s="21"/>
      <c r="V49" s="21"/>
      <c r="W49" s="21"/>
      <c r="X49" s="21"/>
    </row>
    <row r="50" spans="1:66" customFormat="1" ht="25.5" customHeight="1" x14ac:dyDescent="0.15">
      <c r="A50" s="15"/>
      <c r="B50" s="46" t="s">
        <v>51</v>
      </c>
      <c r="C50" s="48"/>
      <c r="D50" s="48"/>
      <c r="E50" s="48"/>
      <c r="F50" s="263" t="s">
        <v>52</v>
      </c>
      <c r="G50" s="251" t="s">
        <v>53</v>
      </c>
      <c r="H50" s="267" t="s">
        <v>206</v>
      </c>
      <c r="I50" s="35"/>
      <c r="K50" s="49"/>
      <c r="N50" s="50"/>
      <c r="O50" s="21"/>
      <c r="P50" s="21"/>
      <c r="Q50" s="21"/>
      <c r="R50" s="21"/>
      <c r="S50" s="21"/>
      <c r="T50" s="21"/>
      <c r="U50" s="21"/>
      <c r="V50" s="21"/>
      <c r="W50" s="21"/>
      <c r="X50" s="21"/>
    </row>
    <row r="51" spans="1:66" customFormat="1" ht="25.5" customHeight="1" x14ac:dyDescent="0.15">
      <c r="A51" s="15"/>
      <c r="B51" s="59" t="s">
        <v>54</v>
      </c>
      <c r="C51" s="39"/>
      <c r="D51" s="39"/>
      <c r="E51" s="39"/>
      <c r="F51" s="276"/>
      <c r="G51" s="278"/>
      <c r="H51" s="268"/>
      <c r="I51" s="35"/>
      <c r="K51" s="49"/>
      <c r="N51" s="50"/>
      <c r="O51" s="21"/>
      <c r="P51" s="21"/>
      <c r="Q51" s="21"/>
      <c r="R51" s="21"/>
      <c r="S51" s="21"/>
      <c r="T51" s="21"/>
      <c r="U51" s="21"/>
      <c r="V51" s="21"/>
      <c r="W51" s="21"/>
      <c r="X51" s="21"/>
    </row>
    <row r="52" spans="1:66" customFormat="1" ht="23.25" customHeight="1" thickBot="1" x14ac:dyDescent="0.2">
      <c r="A52" s="15"/>
      <c r="B52" s="60" t="s">
        <v>55</v>
      </c>
      <c r="C52" s="57"/>
      <c r="D52" s="57"/>
      <c r="E52" s="57"/>
      <c r="F52" s="264"/>
      <c r="G52" s="252"/>
      <c r="H52" s="269"/>
      <c r="I52" s="35"/>
      <c r="K52" s="49"/>
      <c r="N52" s="50"/>
      <c r="O52" s="21"/>
      <c r="P52" s="21"/>
      <c r="Q52" s="21"/>
      <c r="R52" s="21"/>
      <c r="S52" s="21"/>
      <c r="T52" s="21"/>
      <c r="U52" s="21"/>
      <c r="V52" s="21"/>
      <c r="W52" s="21"/>
      <c r="X52" s="21"/>
    </row>
    <row r="53" spans="1:66" customFormat="1" ht="5.25" customHeight="1" x14ac:dyDescent="0.15">
      <c r="A53" s="15"/>
      <c r="B53" s="61"/>
      <c r="C53" s="39"/>
      <c r="D53" s="39"/>
      <c r="E53" s="39"/>
      <c r="F53" s="62"/>
      <c r="G53" s="63"/>
      <c r="H53" s="64"/>
      <c r="I53" s="35"/>
      <c r="K53" s="49"/>
      <c r="N53" s="50"/>
      <c r="O53" s="21"/>
      <c r="P53" s="21"/>
      <c r="Q53" s="21"/>
      <c r="R53" s="21"/>
      <c r="S53" s="21"/>
      <c r="T53" s="21"/>
      <c r="U53" s="21"/>
      <c r="V53" s="21"/>
      <c r="W53" s="21"/>
      <c r="X53" s="21"/>
    </row>
    <row r="54" spans="1:66" customFormat="1" ht="8.25" customHeight="1" x14ac:dyDescent="0.15">
      <c r="A54" s="15"/>
      <c r="B54" s="61"/>
      <c r="C54" s="270" t="s">
        <v>56</v>
      </c>
      <c r="D54" s="270"/>
      <c r="E54" s="270"/>
      <c r="F54" s="270"/>
      <c r="G54" s="63"/>
      <c r="H54" s="64"/>
      <c r="I54" s="35"/>
      <c r="K54" s="49"/>
      <c r="N54" s="50"/>
      <c r="O54" s="21"/>
      <c r="P54" s="21"/>
      <c r="Q54" s="21"/>
      <c r="R54" s="21"/>
      <c r="S54" s="21"/>
      <c r="T54" s="21"/>
      <c r="U54" s="21"/>
      <c r="V54" s="21"/>
      <c r="W54" s="21"/>
      <c r="X54" s="21"/>
    </row>
    <row r="55" spans="1:66" s="21" customFormat="1" ht="21" customHeight="1" x14ac:dyDescent="0.15">
      <c r="A55" s="42"/>
      <c r="B55" s="42"/>
      <c r="C55" s="270"/>
      <c r="D55" s="270"/>
      <c r="E55" s="270"/>
      <c r="F55" s="270"/>
      <c r="G55" s="39"/>
      <c r="H55" s="39"/>
      <c r="I55" s="39"/>
      <c r="K55" s="43"/>
      <c r="N55" s="44"/>
    </row>
    <row r="56" spans="1:66" s="21" customFormat="1" ht="21" customHeight="1" x14ac:dyDescent="0.15">
      <c r="A56" s="42"/>
      <c r="B56" s="42"/>
      <c r="C56" s="39" t="s">
        <v>205</v>
      </c>
      <c r="D56" s="45"/>
      <c r="E56" s="39"/>
      <c r="F56" s="39"/>
      <c r="G56" s="39"/>
      <c r="H56" s="39"/>
      <c r="I56" s="39"/>
      <c r="K56" s="43"/>
      <c r="N56" s="44"/>
    </row>
    <row r="57" spans="1:66" customFormat="1" ht="36" customHeight="1" thickBot="1" x14ac:dyDescent="0.2">
      <c r="A57" s="271" t="s">
        <v>57</v>
      </c>
      <c r="B57" s="271"/>
      <c r="C57" s="271"/>
      <c r="D57" s="271"/>
      <c r="E57" s="271"/>
      <c r="F57" s="271"/>
      <c r="G57" s="271"/>
      <c r="H57" s="271"/>
      <c r="I57" s="15" t="s">
        <v>224</v>
      </c>
      <c r="K57" s="49"/>
      <c r="N57" s="50"/>
    </row>
    <row r="58" spans="1:66" customFormat="1" ht="36" customHeight="1" x14ac:dyDescent="0.15">
      <c r="A58" s="275"/>
      <c r="B58" s="66"/>
      <c r="C58" s="67"/>
      <c r="D58" s="277" t="s">
        <v>214</v>
      </c>
      <c r="E58" s="277"/>
      <c r="F58" s="277"/>
      <c r="G58" s="67"/>
      <c r="H58" s="67"/>
      <c r="I58" s="68"/>
      <c r="K58" s="49"/>
      <c r="N58" s="50"/>
    </row>
    <row r="59" spans="1:66" customFormat="1" ht="32.25" customHeight="1" x14ac:dyDescent="0.15">
      <c r="A59" s="275"/>
      <c r="B59" s="69" t="s">
        <v>59</v>
      </c>
      <c r="C59" s="16" t="s">
        <v>60</v>
      </c>
      <c r="D59" s="16" t="s">
        <v>61</v>
      </c>
      <c r="E59" s="16" t="s">
        <v>62</v>
      </c>
      <c r="F59" s="16" t="s">
        <v>63</v>
      </c>
      <c r="G59" s="16" t="s">
        <v>64</v>
      </c>
      <c r="H59" s="16" t="s">
        <v>65</v>
      </c>
      <c r="I59" s="70" t="s">
        <v>195</v>
      </c>
      <c r="K59" s="49"/>
      <c r="N59" s="50"/>
    </row>
    <row r="60" spans="1:66" ht="75.75" customHeight="1" thickBot="1" x14ac:dyDescent="0.2">
      <c r="A60" s="125"/>
      <c r="B60" s="175"/>
      <c r="C60" s="177"/>
      <c r="D60" s="177"/>
      <c r="E60" s="177"/>
      <c r="F60" s="177"/>
      <c r="G60" s="232"/>
      <c r="H60" s="232"/>
      <c r="I60" s="233"/>
      <c r="J60" s="11"/>
      <c r="AW60"/>
      <c r="AX60"/>
      <c r="AY60"/>
      <c r="AZ60"/>
      <c r="BA60"/>
      <c r="BB60" s="272"/>
      <c r="BC60" s="272"/>
      <c r="BD60" s="272"/>
      <c r="BE60" s="272"/>
      <c r="BF60" s="272"/>
      <c r="BG60" s="272"/>
      <c r="BH60" s="272"/>
      <c r="BI60" s="272"/>
      <c r="BJ60" s="272"/>
      <c r="BK60"/>
      <c r="BL60"/>
      <c r="BM60"/>
      <c r="BN60" s="18"/>
    </row>
    <row r="61" spans="1:66" ht="7.5" customHeight="1" thickBot="1" x14ac:dyDescent="0.2">
      <c r="A61" s="125"/>
      <c r="B61" s="12"/>
      <c r="C61" s="12"/>
      <c r="D61" s="12"/>
      <c r="E61" s="12"/>
      <c r="F61" s="12"/>
      <c r="G61" s="12"/>
      <c r="H61" s="12"/>
      <c r="AW61"/>
      <c r="AX61"/>
      <c r="AZ61"/>
      <c r="BA61"/>
      <c r="BB61"/>
      <c r="BC61"/>
      <c r="BD61"/>
      <c r="BE61"/>
      <c r="BF61"/>
      <c r="BG61"/>
      <c r="BH61"/>
      <c r="BI61"/>
      <c r="BJ61"/>
      <c r="BK61"/>
      <c r="BL61"/>
      <c r="BM61"/>
      <c r="BN61" s="18"/>
    </row>
    <row r="62" spans="1:66" customFormat="1" ht="35.25" customHeight="1" x14ac:dyDescent="0.15">
      <c r="A62" s="126"/>
      <c r="B62" s="71"/>
      <c r="C62" s="72"/>
      <c r="D62" s="256" t="s">
        <v>70</v>
      </c>
      <c r="E62" s="256"/>
      <c r="F62" s="256"/>
      <c r="G62" s="257"/>
      <c r="H62" s="246" t="s">
        <v>208</v>
      </c>
      <c r="I62" s="247"/>
      <c r="J62" s="49"/>
      <c r="M62" s="50"/>
      <c r="BN62" s="18"/>
    </row>
    <row r="63" spans="1:66" ht="45" customHeight="1" thickBot="1" x14ac:dyDescent="0.25">
      <c r="A63" s="126"/>
      <c r="B63" s="237" t="s">
        <v>72</v>
      </c>
      <c r="C63" s="239" t="s">
        <v>73</v>
      </c>
      <c r="D63" s="228" t="s">
        <v>74</v>
      </c>
      <c r="E63" s="239" t="s">
        <v>75</v>
      </c>
      <c r="F63" s="241" t="s">
        <v>76</v>
      </c>
      <c r="G63" s="242" t="s">
        <v>218</v>
      </c>
      <c r="H63" s="244"/>
      <c r="I63" s="245"/>
      <c r="K63" s="7"/>
      <c r="N63" s="7"/>
      <c r="AW63"/>
      <c r="AX63"/>
      <c r="AY63"/>
      <c r="AZ63"/>
      <c r="BA63"/>
      <c r="BB63"/>
      <c r="BC63"/>
      <c r="BD63"/>
      <c r="BE63"/>
      <c r="BF63"/>
      <c r="BG63"/>
      <c r="BH63"/>
      <c r="BI63"/>
      <c r="BJ63"/>
      <c r="BK63"/>
      <c r="BL63"/>
      <c r="BM63"/>
      <c r="BN63" s="18"/>
    </row>
    <row r="64" spans="1:66" ht="25.5" customHeight="1" x14ac:dyDescent="0.15">
      <c r="A64" s="127"/>
      <c r="B64" s="238"/>
      <c r="C64" s="240"/>
      <c r="D64" s="229" t="str">
        <f>IF(AND(COUNTIF(BF179:BG181,"TRUE")=2,COUNTIF(BH179:BH181,"TRUE")=0),"金額の選択が違いますのでご確認ください。","")</f>
        <v/>
      </c>
      <c r="E64" s="240"/>
      <c r="F64" s="240"/>
      <c r="G64" s="243"/>
      <c r="H64" s="246" t="s">
        <v>71</v>
      </c>
      <c r="I64" s="247"/>
      <c r="K64" s="7"/>
      <c r="N64" s="7"/>
      <c r="AW64"/>
      <c r="AX64"/>
      <c r="AY64"/>
      <c r="AZ64"/>
      <c r="BA64"/>
      <c r="BB64"/>
      <c r="BC64"/>
      <c r="BD64"/>
      <c r="BE64"/>
      <c r="BF64"/>
      <c r="BG64"/>
      <c r="BH64"/>
      <c r="BI64"/>
      <c r="BJ64"/>
      <c r="BK64"/>
      <c r="BL64"/>
      <c r="BM64"/>
      <c r="BN64" s="18"/>
    </row>
    <row r="65" spans="1:66" ht="116.25" customHeight="1" thickBot="1" x14ac:dyDescent="0.2">
      <c r="A65" s="125"/>
      <c r="B65" s="175"/>
      <c r="C65" s="176"/>
      <c r="D65" s="176"/>
      <c r="E65" s="176" t="s">
        <v>78</v>
      </c>
      <c r="F65" s="177"/>
      <c r="G65" s="177"/>
      <c r="H65" s="235"/>
      <c r="I65" s="236"/>
      <c r="K65" s="7"/>
      <c r="N65" s="7"/>
      <c r="AW65"/>
      <c r="AX65"/>
      <c r="AY65"/>
      <c r="AZ65"/>
      <c r="BA65"/>
      <c r="BB65"/>
      <c r="BC65"/>
      <c r="BD65"/>
      <c r="BE65"/>
      <c r="BF65"/>
      <c r="BG65"/>
      <c r="BH65"/>
      <c r="BI65"/>
      <c r="BJ65"/>
      <c r="BK65"/>
      <c r="BL65"/>
      <c r="BM65"/>
      <c r="BN65" s="18"/>
    </row>
    <row r="66" spans="1:66" ht="8.25" customHeight="1" thickBot="1" x14ac:dyDescent="0.2">
      <c r="A66" s="6"/>
      <c r="AW66"/>
      <c r="AX66"/>
      <c r="AY66"/>
      <c r="AZ66"/>
      <c r="BA66"/>
      <c r="BB66"/>
      <c r="BC66"/>
      <c r="BD66"/>
      <c r="BE66"/>
      <c r="BF66"/>
      <c r="BG66"/>
      <c r="BH66"/>
      <c r="BI66"/>
      <c r="BJ66"/>
      <c r="BK66"/>
      <c r="BL66"/>
      <c r="BM66"/>
      <c r="BN66" s="18"/>
    </row>
    <row r="67" spans="1:66" customFormat="1" ht="35.25" customHeight="1" x14ac:dyDescent="0.15">
      <c r="A67" s="273" t="s">
        <v>79</v>
      </c>
      <c r="B67" s="283" t="s">
        <v>80</v>
      </c>
      <c r="C67" s="284"/>
      <c r="D67" s="284"/>
      <c r="E67" s="284"/>
      <c r="F67" s="284"/>
      <c r="G67" s="284"/>
      <c r="H67" s="284"/>
      <c r="I67" s="285"/>
      <c r="J67" s="286" t="str">
        <f>IF(COUNTIF(C$65,"*混在*")=0,"","分析方法(必須)※")</f>
        <v/>
      </c>
      <c r="BA67" s="89"/>
      <c r="BB67" s="89"/>
      <c r="BC67" s="89"/>
      <c r="BN67" s="18"/>
    </row>
    <row r="68" spans="1:66" s="22" customFormat="1" ht="60" customHeight="1" thickBot="1" x14ac:dyDescent="0.2">
      <c r="A68" s="274"/>
      <c r="B68" s="234" t="s">
        <v>221</v>
      </c>
      <c r="C68" s="74" t="s">
        <v>81</v>
      </c>
      <c r="D68" s="74" t="s">
        <v>82</v>
      </c>
      <c r="E68" s="75" t="s">
        <v>222</v>
      </c>
      <c r="F68" s="230" t="s">
        <v>215</v>
      </c>
      <c r="G68" s="74" t="s">
        <v>83</v>
      </c>
      <c r="H68" s="86" t="s">
        <v>84</v>
      </c>
      <c r="I68" s="213" t="s">
        <v>85</v>
      </c>
      <c r="J68" s="287"/>
      <c r="BN68" s="19"/>
    </row>
    <row r="69" spans="1:66" ht="67.5" customHeight="1" x14ac:dyDescent="0.15">
      <c r="A69" s="178">
        <v>1</v>
      </c>
      <c r="B69" s="214"/>
      <c r="C69" s="179"/>
      <c r="D69" s="179"/>
      <c r="E69" s="179"/>
      <c r="F69" s="180"/>
      <c r="G69" s="179"/>
      <c r="H69" s="179"/>
      <c r="I69" s="215"/>
      <c r="J69" s="212"/>
      <c r="K69" s="7"/>
      <c r="N69" s="7"/>
      <c r="AW69"/>
      <c r="AX69"/>
      <c r="AY69"/>
      <c r="BA69"/>
      <c r="BC69"/>
      <c r="BD69" s="100"/>
      <c r="BE69"/>
      <c r="BF69"/>
      <c r="BG69"/>
      <c r="BH69"/>
      <c r="BI69"/>
      <c r="BJ69"/>
      <c r="BK69"/>
      <c r="BL69"/>
      <c r="BM69"/>
      <c r="BN69" s="18"/>
    </row>
    <row r="70" spans="1:66" ht="67.5" customHeight="1" x14ac:dyDescent="0.15">
      <c r="A70" s="178">
        <v>2</v>
      </c>
      <c r="B70" s="214"/>
      <c r="C70" s="179"/>
      <c r="D70" s="179"/>
      <c r="E70" s="179"/>
      <c r="F70" s="180"/>
      <c r="G70" s="179"/>
      <c r="H70" s="179"/>
      <c r="I70" s="215"/>
      <c r="J70" s="209"/>
      <c r="K70" s="7"/>
      <c r="N70" s="7"/>
      <c r="AW70"/>
      <c r="AX70"/>
      <c r="AY70"/>
      <c r="BA70"/>
      <c r="BC70"/>
      <c r="BD70" s="100"/>
      <c r="BE70"/>
      <c r="BF70"/>
      <c r="BG70"/>
      <c r="BH70"/>
      <c r="BI70"/>
      <c r="BJ70"/>
      <c r="BK70"/>
      <c r="BL70"/>
      <c r="BM70"/>
      <c r="BN70" s="18"/>
    </row>
    <row r="71" spans="1:66" ht="67.5" customHeight="1" x14ac:dyDescent="0.15">
      <c r="A71" s="178">
        <v>3</v>
      </c>
      <c r="B71" s="214"/>
      <c r="C71" s="180"/>
      <c r="D71" s="179"/>
      <c r="E71" s="179"/>
      <c r="F71" s="180"/>
      <c r="G71" s="179"/>
      <c r="H71" s="179"/>
      <c r="I71" s="215"/>
      <c r="J71" s="209"/>
      <c r="K71" s="7"/>
      <c r="N71" s="7"/>
      <c r="AW71"/>
      <c r="AX71"/>
      <c r="AY71"/>
      <c r="BA71"/>
      <c r="BC71"/>
      <c r="BD71" s="100"/>
      <c r="BE71"/>
      <c r="BF71"/>
      <c r="BG71"/>
      <c r="BH71"/>
      <c r="BI71"/>
      <c r="BJ71"/>
      <c r="BK71"/>
      <c r="BL71"/>
      <c r="BM71"/>
      <c r="BN71" s="18"/>
    </row>
    <row r="72" spans="1:66" ht="67.5" customHeight="1" x14ac:dyDescent="0.15">
      <c r="A72" s="178">
        <v>4</v>
      </c>
      <c r="B72" s="214"/>
      <c r="C72" s="180"/>
      <c r="D72" s="179"/>
      <c r="E72" s="179"/>
      <c r="F72" s="180"/>
      <c r="G72" s="179"/>
      <c r="H72" s="179"/>
      <c r="I72" s="215"/>
      <c r="J72" s="209"/>
      <c r="K72" s="7"/>
      <c r="N72" s="7"/>
      <c r="AW72"/>
      <c r="AX72"/>
      <c r="AY72"/>
      <c r="BA72"/>
      <c r="BC72"/>
      <c r="BD72" s="100"/>
      <c r="BE72"/>
      <c r="BF72"/>
      <c r="BG72"/>
      <c r="BH72"/>
      <c r="BI72"/>
      <c r="BJ72"/>
      <c r="BK72"/>
      <c r="BL72"/>
      <c r="BM72"/>
      <c r="BN72" s="18"/>
    </row>
    <row r="73" spans="1:66" ht="67.5" customHeight="1" x14ac:dyDescent="0.15">
      <c r="A73" s="178">
        <v>5</v>
      </c>
      <c r="B73" s="214"/>
      <c r="C73" s="181"/>
      <c r="D73" s="179"/>
      <c r="E73" s="179"/>
      <c r="F73" s="181"/>
      <c r="G73" s="179"/>
      <c r="H73" s="179"/>
      <c r="I73" s="215"/>
      <c r="J73" s="209"/>
      <c r="K73" s="7"/>
      <c r="N73" s="7"/>
      <c r="AW73"/>
      <c r="AX73"/>
      <c r="AY73"/>
      <c r="BA73"/>
      <c r="BC73"/>
      <c r="BD73" s="100"/>
      <c r="BE73"/>
      <c r="BF73"/>
      <c r="BG73"/>
      <c r="BH73"/>
      <c r="BI73"/>
      <c r="BJ73"/>
      <c r="BK73"/>
      <c r="BL73"/>
      <c r="BM73"/>
      <c r="BN73" s="18"/>
    </row>
    <row r="74" spans="1:66" ht="67.5" customHeight="1" x14ac:dyDescent="0.15">
      <c r="A74" s="178">
        <v>6</v>
      </c>
      <c r="B74" s="214"/>
      <c r="C74" s="180"/>
      <c r="D74" s="179"/>
      <c r="E74" s="179"/>
      <c r="F74" s="180"/>
      <c r="G74" s="179"/>
      <c r="H74" s="179"/>
      <c r="I74" s="215"/>
      <c r="J74" s="209"/>
      <c r="K74" s="7"/>
      <c r="N74" s="7"/>
      <c r="AW74"/>
      <c r="AX74"/>
      <c r="AY74"/>
      <c r="BA74"/>
      <c r="BC74"/>
      <c r="BD74" s="100"/>
      <c r="BE74"/>
      <c r="BF74"/>
      <c r="BG74"/>
      <c r="BH74"/>
      <c r="BI74"/>
      <c r="BJ74"/>
      <c r="BK74"/>
      <c r="BL74"/>
      <c r="BM74"/>
      <c r="BN74" s="18"/>
    </row>
    <row r="75" spans="1:66" ht="67.5" customHeight="1" x14ac:dyDescent="0.15">
      <c r="A75" s="178">
        <v>7</v>
      </c>
      <c r="B75" s="214"/>
      <c r="C75" s="180"/>
      <c r="D75" s="179"/>
      <c r="E75" s="179"/>
      <c r="F75" s="180"/>
      <c r="G75" s="179"/>
      <c r="H75" s="179"/>
      <c r="I75" s="215"/>
      <c r="J75" s="209" t="str">
        <f t="shared" ref="J75:J80" si="0">IF(ISBLANK($C75),"",IF(ISBLANK($C$65),"",IF($C$65="JIS A1481-1","-1",IF($C$65="JIS A1481-2","-2","-1"))))</f>
        <v/>
      </c>
      <c r="K75" s="7"/>
      <c r="N75" s="7"/>
      <c r="AW75"/>
      <c r="AX75"/>
      <c r="AY75"/>
      <c r="BA75"/>
      <c r="BC75"/>
      <c r="BD75" s="100"/>
      <c r="BE75"/>
      <c r="BF75"/>
      <c r="BG75"/>
      <c r="BH75"/>
      <c r="BI75"/>
      <c r="BJ75"/>
      <c r="BK75"/>
      <c r="BL75"/>
      <c r="BM75"/>
      <c r="BN75" s="18"/>
    </row>
    <row r="76" spans="1:66" ht="67.5" customHeight="1" x14ac:dyDescent="0.15">
      <c r="A76" s="178">
        <v>8</v>
      </c>
      <c r="B76" s="214"/>
      <c r="C76" s="180"/>
      <c r="D76" s="179"/>
      <c r="E76" s="179"/>
      <c r="F76" s="180"/>
      <c r="G76" s="179"/>
      <c r="H76" s="179"/>
      <c r="I76" s="215"/>
      <c r="J76" s="209" t="str">
        <f t="shared" si="0"/>
        <v/>
      </c>
      <c r="K76" s="7"/>
      <c r="N76" s="7"/>
      <c r="AW76"/>
      <c r="AX76"/>
      <c r="AY76"/>
      <c r="BA76"/>
      <c r="BC76"/>
      <c r="BD76" s="100"/>
      <c r="BE76"/>
      <c r="BF76"/>
      <c r="BG76"/>
      <c r="BH76"/>
      <c r="BI76"/>
      <c r="BJ76"/>
      <c r="BK76"/>
      <c r="BL76"/>
      <c r="BM76"/>
      <c r="BN76" s="18"/>
    </row>
    <row r="77" spans="1:66" ht="67.5" customHeight="1" x14ac:dyDescent="0.15">
      <c r="A77" s="178">
        <v>9</v>
      </c>
      <c r="B77" s="216"/>
      <c r="C77" s="183"/>
      <c r="D77" s="184"/>
      <c r="E77" s="184"/>
      <c r="F77" s="183"/>
      <c r="G77" s="184"/>
      <c r="H77" s="184"/>
      <c r="I77" s="217"/>
      <c r="J77" s="209" t="str">
        <f t="shared" si="0"/>
        <v/>
      </c>
      <c r="K77" s="7"/>
      <c r="N77" s="7"/>
      <c r="AW77"/>
      <c r="AX77"/>
      <c r="AY77"/>
      <c r="BA77"/>
      <c r="BC77"/>
      <c r="BD77" s="100"/>
      <c r="BE77"/>
      <c r="BF77"/>
      <c r="BG77"/>
      <c r="BH77"/>
      <c r="BI77"/>
      <c r="BJ77"/>
      <c r="BK77"/>
      <c r="BL77"/>
      <c r="BM77"/>
      <c r="BN77" s="18"/>
    </row>
    <row r="78" spans="1:66" ht="67.5" customHeight="1" thickBot="1" x14ac:dyDescent="0.2">
      <c r="A78" s="185">
        <v>10</v>
      </c>
      <c r="B78" s="218"/>
      <c r="C78" s="186"/>
      <c r="D78" s="187"/>
      <c r="E78" s="187"/>
      <c r="F78" s="186"/>
      <c r="G78" s="187"/>
      <c r="H78" s="187"/>
      <c r="I78" s="219"/>
      <c r="J78" s="210" t="str">
        <f t="shared" si="0"/>
        <v/>
      </c>
      <c r="K78" s="7"/>
      <c r="N78" s="7"/>
      <c r="AW78"/>
      <c r="AX78"/>
      <c r="AY78"/>
      <c r="BA78"/>
      <c r="BC78"/>
      <c r="BD78" s="100"/>
      <c r="BE78"/>
      <c r="BF78"/>
      <c r="BG78"/>
      <c r="BH78"/>
      <c r="BI78"/>
      <c r="BJ78"/>
      <c r="BK78"/>
      <c r="BL78"/>
      <c r="BM78"/>
      <c r="BN78" s="18"/>
    </row>
    <row r="79" spans="1:66" ht="67.5" customHeight="1" x14ac:dyDescent="0.15">
      <c r="A79" s="188">
        <v>11</v>
      </c>
      <c r="B79" s="220"/>
      <c r="C79" s="189"/>
      <c r="D79" s="190"/>
      <c r="E79" s="190"/>
      <c r="F79" s="189"/>
      <c r="G79" s="190"/>
      <c r="H79" s="190"/>
      <c r="I79" s="221"/>
      <c r="J79" s="211" t="str">
        <f t="shared" si="0"/>
        <v/>
      </c>
      <c r="K79" s="7"/>
      <c r="N79" s="7"/>
      <c r="AW79"/>
      <c r="AX79"/>
      <c r="AY79"/>
      <c r="BA79"/>
      <c r="BC79"/>
      <c r="BD79" s="100"/>
      <c r="BE79"/>
      <c r="BF79"/>
      <c r="BG79"/>
      <c r="BH79"/>
      <c r="BI79"/>
      <c r="BJ79"/>
      <c r="BK79"/>
      <c r="BL79"/>
      <c r="BM79"/>
      <c r="BN79" s="18"/>
    </row>
    <row r="80" spans="1:66" ht="67.5" customHeight="1" x14ac:dyDescent="0.15">
      <c r="A80" s="178">
        <v>12</v>
      </c>
      <c r="B80" s="216"/>
      <c r="C80" s="191"/>
      <c r="D80" s="184"/>
      <c r="E80" s="184"/>
      <c r="F80" s="191"/>
      <c r="G80" s="184"/>
      <c r="H80" s="184"/>
      <c r="I80" s="217"/>
      <c r="J80" s="209" t="str">
        <f t="shared" si="0"/>
        <v/>
      </c>
      <c r="K80" s="7"/>
      <c r="N80" s="7"/>
      <c r="AW80"/>
      <c r="AX80"/>
      <c r="AY80"/>
      <c r="BA80"/>
      <c r="BC80"/>
      <c r="BD80" s="100"/>
      <c r="BE80"/>
      <c r="BF80"/>
      <c r="BG80"/>
      <c r="BH80"/>
      <c r="BI80"/>
      <c r="BJ80"/>
      <c r="BK80"/>
      <c r="BL80"/>
      <c r="BM80"/>
      <c r="BN80" s="18"/>
    </row>
    <row r="81" spans="1:66" ht="67.5" customHeight="1" x14ac:dyDescent="0.15">
      <c r="A81" s="178">
        <v>13</v>
      </c>
      <c r="B81" s="216"/>
      <c r="C81" s="191"/>
      <c r="D81" s="184"/>
      <c r="E81" s="184"/>
      <c r="F81" s="191"/>
      <c r="G81" s="184"/>
      <c r="H81" s="184"/>
      <c r="I81" s="217"/>
      <c r="J81" s="209" t="str">
        <f t="shared" ref="J81:J118" si="1">IF(ISBLANK($C81),"",IF(ISBLANK($C$65),"",IF($C$65="JIS A1481-1","-1",IF($C$65="JIS A1481-2","-2","-1"))))</f>
        <v/>
      </c>
      <c r="K81" s="7"/>
      <c r="N81" s="7"/>
      <c r="AW81"/>
      <c r="AX81"/>
      <c r="AY81"/>
      <c r="BA81"/>
      <c r="BC81"/>
      <c r="BD81" s="100"/>
      <c r="BE81"/>
      <c r="BF81"/>
      <c r="BG81"/>
      <c r="BH81"/>
      <c r="BI81"/>
      <c r="BJ81"/>
      <c r="BK81"/>
      <c r="BL81"/>
      <c r="BM81"/>
      <c r="BN81" s="18"/>
    </row>
    <row r="82" spans="1:66" ht="67.5" customHeight="1" x14ac:dyDescent="0.15">
      <c r="A82" s="178">
        <v>14</v>
      </c>
      <c r="B82" s="216"/>
      <c r="C82" s="183"/>
      <c r="D82" s="184"/>
      <c r="E82" s="184"/>
      <c r="F82" s="183"/>
      <c r="G82" s="184"/>
      <c r="H82" s="184"/>
      <c r="I82" s="217"/>
      <c r="J82" s="209" t="str">
        <f t="shared" si="1"/>
        <v/>
      </c>
      <c r="K82" s="7"/>
      <c r="N82" s="7"/>
      <c r="AW82"/>
      <c r="AX82"/>
      <c r="AY82"/>
      <c r="BA82"/>
      <c r="BC82"/>
      <c r="BD82" s="100"/>
      <c r="BE82"/>
      <c r="BF82"/>
      <c r="BG82"/>
      <c r="BH82"/>
      <c r="BI82"/>
      <c r="BJ82"/>
      <c r="BK82"/>
      <c r="BL82"/>
      <c r="BM82"/>
      <c r="BN82" s="18"/>
    </row>
    <row r="83" spans="1:66" ht="67.5" customHeight="1" x14ac:dyDescent="0.15">
      <c r="A83" s="178">
        <v>15</v>
      </c>
      <c r="B83" s="216"/>
      <c r="C83" s="183"/>
      <c r="D83" s="184"/>
      <c r="E83" s="184"/>
      <c r="F83" s="183"/>
      <c r="G83" s="184"/>
      <c r="H83" s="184"/>
      <c r="I83" s="217"/>
      <c r="J83" s="209" t="str">
        <f t="shared" si="1"/>
        <v/>
      </c>
      <c r="K83" s="7"/>
      <c r="N83" s="7"/>
      <c r="AW83"/>
      <c r="AX83"/>
      <c r="AY83"/>
      <c r="BA83"/>
      <c r="BC83"/>
      <c r="BD83" s="100"/>
      <c r="BE83"/>
      <c r="BF83"/>
      <c r="BG83"/>
      <c r="BH83"/>
      <c r="BI83"/>
      <c r="BJ83"/>
      <c r="BK83"/>
      <c r="BL83"/>
      <c r="BM83"/>
      <c r="BN83" s="18"/>
    </row>
    <row r="84" spans="1:66" ht="67.5" customHeight="1" x14ac:dyDescent="0.15">
      <c r="A84" s="178">
        <v>16</v>
      </c>
      <c r="B84" s="216"/>
      <c r="C84" s="183"/>
      <c r="D84" s="184"/>
      <c r="E84" s="184"/>
      <c r="F84" s="183"/>
      <c r="G84" s="184"/>
      <c r="H84" s="184"/>
      <c r="I84" s="217"/>
      <c r="J84" s="209" t="str">
        <f t="shared" si="1"/>
        <v/>
      </c>
      <c r="K84" s="7"/>
      <c r="N84" s="7"/>
      <c r="AW84"/>
      <c r="AX84"/>
      <c r="AY84"/>
      <c r="BA84"/>
      <c r="BC84"/>
      <c r="BD84" s="100"/>
      <c r="BE84"/>
      <c r="BF84"/>
      <c r="BG84"/>
      <c r="BH84"/>
      <c r="BI84"/>
      <c r="BJ84"/>
      <c r="BK84"/>
      <c r="BL84"/>
      <c r="BM84"/>
      <c r="BN84" s="18"/>
    </row>
    <row r="85" spans="1:66" ht="67.5" customHeight="1" x14ac:dyDescent="0.15">
      <c r="A85" s="178">
        <v>17</v>
      </c>
      <c r="B85" s="216"/>
      <c r="C85" s="183"/>
      <c r="D85" s="184"/>
      <c r="E85" s="184"/>
      <c r="F85" s="183"/>
      <c r="G85" s="184"/>
      <c r="H85" s="184"/>
      <c r="I85" s="217"/>
      <c r="J85" s="209" t="str">
        <f t="shared" si="1"/>
        <v/>
      </c>
      <c r="K85" s="7"/>
      <c r="N85" s="7"/>
      <c r="AW85"/>
      <c r="AX85"/>
      <c r="AY85"/>
      <c r="BA85"/>
      <c r="BC85"/>
      <c r="BD85" s="100"/>
      <c r="BE85"/>
      <c r="BF85"/>
      <c r="BG85"/>
      <c r="BH85"/>
      <c r="BI85"/>
      <c r="BJ85"/>
      <c r="BK85"/>
      <c r="BL85"/>
      <c r="BM85"/>
      <c r="BN85" s="18"/>
    </row>
    <row r="86" spans="1:66" ht="67.5" customHeight="1" x14ac:dyDescent="0.15">
      <c r="A86" s="178">
        <v>18</v>
      </c>
      <c r="B86" s="216"/>
      <c r="C86" s="183"/>
      <c r="D86" s="184"/>
      <c r="E86" s="184"/>
      <c r="F86" s="183"/>
      <c r="G86" s="184"/>
      <c r="H86" s="184"/>
      <c r="I86" s="217"/>
      <c r="J86" s="209" t="str">
        <f t="shared" si="1"/>
        <v/>
      </c>
      <c r="K86" s="7"/>
      <c r="N86" s="7"/>
      <c r="AW86"/>
      <c r="AX86"/>
      <c r="AY86"/>
      <c r="BA86"/>
      <c r="BC86"/>
      <c r="BD86" s="100"/>
      <c r="BE86"/>
      <c r="BF86"/>
      <c r="BG86"/>
      <c r="BH86"/>
      <c r="BI86"/>
      <c r="BJ86"/>
      <c r="BK86"/>
      <c r="BL86"/>
      <c r="BM86"/>
      <c r="BN86" s="18"/>
    </row>
    <row r="87" spans="1:66" ht="67.5" customHeight="1" x14ac:dyDescent="0.15">
      <c r="A87" s="178">
        <v>19</v>
      </c>
      <c r="B87" s="216"/>
      <c r="C87" s="183"/>
      <c r="D87" s="184"/>
      <c r="E87" s="184"/>
      <c r="F87" s="183"/>
      <c r="G87" s="184"/>
      <c r="H87" s="184"/>
      <c r="I87" s="217"/>
      <c r="J87" s="209" t="str">
        <f t="shared" si="1"/>
        <v/>
      </c>
      <c r="K87" s="7"/>
      <c r="N87" s="7"/>
      <c r="AW87"/>
      <c r="AX87"/>
      <c r="AY87"/>
      <c r="BA87"/>
      <c r="BC87"/>
      <c r="BD87" s="100"/>
      <c r="BE87"/>
      <c r="BF87"/>
      <c r="BG87"/>
      <c r="BH87"/>
      <c r="BI87"/>
      <c r="BJ87"/>
      <c r="BK87"/>
      <c r="BL87"/>
      <c r="BM87"/>
      <c r="BN87" s="18"/>
    </row>
    <row r="88" spans="1:66" ht="67.5" customHeight="1" thickBot="1" x14ac:dyDescent="0.2">
      <c r="A88" s="185">
        <v>20</v>
      </c>
      <c r="B88" s="218"/>
      <c r="C88" s="186"/>
      <c r="D88" s="187"/>
      <c r="E88" s="187"/>
      <c r="F88" s="186"/>
      <c r="G88" s="187"/>
      <c r="H88" s="187"/>
      <c r="I88" s="219"/>
      <c r="J88" s="210" t="str">
        <f t="shared" si="1"/>
        <v/>
      </c>
      <c r="K88" s="7"/>
      <c r="N88" s="7"/>
      <c r="AW88"/>
      <c r="AX88"/>
      <c r="AY88"/>
      <c r="BA88"/>
      <c r="BC88"/>
      <c r="BD88" s="100"/>
      <c r="BE88"/>
      <c r="BF88"/>
      <c r="BG88"/>
      <c r="BH88"/>
      <c r="BI88"/>
      <c r="BJ88"/>
      <c r="BK88"/>
      <c r="BL88"/>
      <c r="BM88"/>
      <c r="BN88" s="18"/>
    </row>
    <row r="89" spans="1:66" ht="67.5" customHeight="1" x14ac:dyDescent="0.15">
      <c r="A89" s="188">
        <v>21</v>
      </c>
      <c r="B89" s="220"/>
      <c r="C89" s="189"/>
      <c r="D89" s="190"/>
      <c r="E89" s="190"/>
      <c r="F89" s="189"/>
      <c r="G89" s="190"/>
      <c r="H89" s="190"/>
      <c r="I89" s="221"/>
      <c r="J89" s="211" t="str">
        <f t="shared" si="1"/>
        <v/>
      </c>
      <c r="K89" s="7"/>
      <c r="N89" s="7"/>
      <c r="AW89"/>
      <c r="AX89"/>
      <c r="AY89"/>
      <c r="BA89"/>
      <c r="BC89"/>
      <c r="BD89" s="100"/>
      <c r="BE89"/>
      <c r="BF89"/>
      <c r="BG89"/>
      <c r="BH89"/>
      <c r="BI89"/>
      <c r="BJ89"/>
      <c r="BK89"/>
      <c r="BL89"/>
      <c r="BM89"/>
      <c r="BN89" s="18"/>
    </row>
    <row r="90" spans="1:66" ht="67.5" customHeight="1" x14ac:dyDescent="0.15">
      <c r="A90" s="178">
        <v>22</v>
      </c>
      <c r="B90" s="222"/>
      <c r="C90" s="184"/>
      <c r="D90" s="184"/>
      <c r="E90" s="184"/>
      <c r="F90" s="184"/>
      <c r="G90" s="184"/>
      <c r="H90" s="184"/>
      <c r="I90" s="217"/>
      <c r="J90" s="209" t="str">
        <f t="shared" si="1"/>
        <v/>
      </c>
      <c r="K90" s="7"/>
      <c r="N90" s="7"/>
      <c r="AW90"/>
      <c r="AX90"/>
      <c r="AY90"/>
      <c r="BA90"/>
      <c r="BC90"/>
      <c r="BD90" s="100"/>
      <c r="BE90"/>
      <c r="BF90"/>
      <c r="BG90"/>
      <c r="BH90"/>
      <c r="BI90"/>
      <c r="BJ90"/>
      <c r="BK90"/>
      <c r="BL90"/>
      <c r="BM90"/>
      <c r="BN90" s="18"/>
    </row>
    <row r="91" spans="1:66" ht="67.5" customHeight="1" x14ac:dyDescent="0.15">
      <c r="A91" s="178">
        <v>23</v>
      </c>
      <c r="B91" s="222"/>
      <c r="C91" s="184"/>
      <c r="D91" s="184"/>
      <c r="E91" s="184"/>
      <c r="F91" s="184"/>
      <c r="G91" s="184"/>
      <c r="H91" s="184"/>
      <c r="I91" s="217"/>
      <c r="J91" s="209" t="str">
        <f t="shared" si="1"/>
        <v/>
      </c>
      <c r="K91" s="7"/>
      <c r="N91" s="7"/>
      <c r="AW91"/>
      <c r="AX91"/>
      <c r="AY91"/>
      <c r="BA91"/>
      <c r="BC91"/>
      <c r="BD91" s="100"/>
      <c r="BE91"/>
      <c r="BF91"/>
      <c r="BG91"/>
      <c r="BH91"/>
      <c r="BI91"/>
      <c r="BJ91"/>
      <c r="BK91"/>
      <c r="BL91"/>
      <c r="BM91"/>
      <c r="BN91" s="18"/>
    </row>
    <row r="92" spans="1:66" ht="67.5" customHeight="1" x14ac:dyDescent="0.15">
      <c r="A92" s="178">
        <v>24</v>
      </c>
      <c r="B92" s="222"/>
      <c r="C92" s="184"/>
      <c r="D92" s="184"/>
      <c r="E92" s="184"/>
      <c r="F92" s="184"/>
      <c r="G92" s="184"/>
      <c r="H92" s="184"/>
      <c r="I92" s="217"/>
      <c r="J92" s="209" t="str">
        <f t="shared" si="1"/>
        <v/>
      </c>
      <c r="K92" s="7"/>
      <c r="N92" s="7"/>
      <c r="AW92"/>
      <c r="AX92"/>
      <c r="AY92"/>
      <c r="BA92"/>
      <c r="BC92"/>
      <c r="BD92" s="100"/>
      <c r="BE92"/>
      <c r="BF92"/>
      <c r="BG92"/>
      <c r="BH92"/>
      <c r="BI92"/>
      <c r="BJ92"/>
      <c r="BK92"/>
      <c r="BL92"/>
      <c r="BM92"/>
      <c r="BN92" s="18"/>
    </row>
    <row r="93" spans="1:66" ht="67.5" customHeight="1" x14ac:dyDescent="0.15">
      <c r="A93" s="178">
        <v>25</v>
      </c>
      <c r="B93" s="223"/>
      <c r="C93" s="192"/>
      <c r="D93" s="192"/>
      <c r="E93" s="192"/>
      <c r="F93" s="192"/>
      <c r="G93" s="192"/>
      <c r="H93" s="192"/>
      <c r="I93" s="217"/>
      <c r="J93" s="209" t="str">
        <f t="shared" si="1"/>
        <v/>
      </c>
      <c r="K93" s="7"/>
      <c r="N93" s="7"/>
      <c r="AW93"/>
      <c r="AX93"/>
      <c r="AY93"/>
      <c r="BA93"/>
      <c r="BC93"/>
      <c r="BD93" s="100"/>
      <c r="BE93"/>
      <c r="BF93"/>
      <c r="BG93"/>
      <c r="BH93"/>
      <c r="BI93"/>
      <c r="BJ93"/>
      <c r="BK93"/>
      <c r="BL93"/>
      <c r="BM93"/>
      <c r="BN93" s="18"/>
    </row>
    <row r="94" spans="1:66" ht="67.5" customHeight="1" x14ac:dyDescent="0.15">
      <c r="A94" s="178">
        <v>26</v>
      </c>
      <c r="B94" s="223"/>
      <c r="C94" s="192"/>
      <c r="D94" s="192"/>
      <c r="E94" s="192"/>
      <c r="F94" s="192"/>
      <c r="G94" s="192"/>
      <c r="H94" s="192"/>
      <c r="I94" s="217"/>
      <c r="J94" s="209" t="str">
        <f t="shared" si="1"/>
        <v/>
      </c>
      <c r="K94" s="7"/>
      <c r="N94" s="7"/>
      <c r="AW94"/>
      <c r="AX94"/>
      <c r="AY94"/>
      <c r="BA94"/>
      <c r="BC94"/>
      <c r="BD94" s="100"/>
      <c r="BE94"/>
      <c r="BF94"/>
      <c r="BG94"/>
      <c r="BH94"/>
      <c r="BI94"/>
      <c r="BJ94"/>
      <c r="BK94"/>
      <c r="BL94"/>
      <c r="BM94"/>
      <c r="BN94" s="18"/>
    </row>
    <row r="95" spans="1:66" ht="67.5" customHeight="1" x14ac:dyDescent="0.15">
      <c r="A95" s="178">
        <v>27</v>
      </c>
      <c r="B95" s="223"/>
      <c r="C95" s="192"/>
      <c r="D95" s="192"/>
      <c r="E95" s="192"/>
      <c r="F95" s="192"/>
      <c r="G95" s="192"/>
      <c r="H95" s="192"/>
      <c r="I95" s="217"/>
      <c r="J95" s="209" t="str">
        <f t="shared" si="1"/>
        <v/>
      </c>
      <c r="K95" s="7"/>
      <c r="N95" s="7"/>
      <c r="AW95"/>
      <c r="AX95"/>
      <c r="AY95"/>
      <c r="BA95"/>
      <c r="BC95"/>
      <c r="BD95" s="100"/>
      <c r="BE95"/>
      <c r="BF95"/>
      <c r="BG95"/>
      <c r="BH95"/>
      <c r="BI95"/>
      <c r="BJ95"/>
      <c r="BK95"/>
      <c r="BL95"/>
      <c r="BM95"/>
      <c r="BN95" s="18"/>
    </row>
    <row r="96" spans="1:66" ht="67.5" customHeight="1" x14ac:dyDescent="0.15">
      <c r="A96" s="178">
        <v>28</v>
      </c>
      <c r="B96" s="223"/>
      <c r="C96" s="192"/>
      <c r="D96" s="192"/>
      <c r="E96" s="192"/>
      <c r="F96" s="192"/>
      <c r="G96" s="192"/>
      <c r="H96" s="192"/>
      <c r="I96" s="217"/>
      <c r="J96" s="209" t="str">
        <f t="shared" si="1"/>
        <v/>
      </c>
      <c r="K96" s="7"/>
      <c r="N96" s="7"/>
      <c r="AW96"/>
      <c r="AX96"/>
      <c r="AY96"/>
      <c r="BA96"/>
      <c r="BC96"/>
      <c r="BD96" s="100"/>
      <c r="BE96"/>
      <c r="BF96"/>
      <c r="BG96"/>
      <c r="BH96"/>
      <c r="BI96"/>
      <c r="BJ96"/>
      <c r="BK96"/>
      <c r="BL96"/>
      <c r="BM96"/>
      <c r="BN96" s="18"/>
    </row>
    <row r="97" spans="1:66" ht="67.5" customHeight="1" x14ac:dyDescent="0.15">
      <c r="A97" s="178">
        <v>29</v>
      </c>
      <c r="B97" s="222"/>
      <c r="C97" s="184"/>
      <c r="D97" s="184"/>
      <c r="E97" s="184"/>
      <c r="F97" s="184"/>
      <c r="G97" s="184"/>
      <c r="H97" s="184"/>
      <c r="I97" s="217"/>
      <c r="J97" s="209" t="str">
        <f t="shared" si="1"/>
        <v/>
      </c>
      <c r="K97" s="7"/>
      <c r="N97" s="7"/>
      <c r="AW97"/>
      <c r="AX97"/>
      <c r="AY97"/>
      <c r="BA97"/>
      <c r="BC97"/>
      <c r="BD97" s="100"/>
      <c r="BE97"/>
      <c r="BF97"/>
      <c r="BG97"/>
      <c r="BH97"/>
      <c r="BI97"/>
      <c r="BJ97"/>
      <c r="BK97"/>
      <c r="BL97"/>
      <c r="BM97"/>
      <c r="BN97" s="18"/>
    </row>
    <row r="98" spans="1:66" ht="67.5" customHeight="1" thickBot="1" x14ac:dyDescent="0.2">
      <c r="A98" s="185">
        <v>30</v>
      </c>
      <c r="B98" s="224"/>
      <c r="C98" s="187"/>
      <c r="D98" s="187"/>
      <c r="E98" s="187"/>
      <c r="F98" s="187"/>
      <c r="G98" s="187"/>
      <c r="H98" s="187"/>
      <c r="I98" s="219"/>
      <c r="J98" s="210" t="str">
        <f t="shared" si="1"/>
        <v/>
      </c>
      <c r="K98" s="7"/>
      <c r="N98" s="7"/>
      <c r="AW98"/>
      <c r="AX98"/>
      <c r="AY98"/>
      <c r="BA98"/>
      <c r="BC98"/>
      <c r="BD98" s="100"/>
      <c r="BE98"/>
      <c r="BF98"/>
      <c r="BG98"/>
      <c r="BH98"/>
      <c r="BI98"/>
      <c r="BJ98"/>
      <c r="BK98"/>
      <c r="BL98"/>
      <c r="BM98"/>
      <c r="BN98" s="18"/>
    </row>
    <row r="99" spans="1:66" ht="67.5" customHeight="1" x14ac:dyDescent="0.15">
      <c r="A99" s="188">
        <v>31</v>
      </c>
      <c r="B99" s="225"/>
      <c r="C99" s="190"/>
      <c r="D99" s="190"/>
      <c r="E99" s="190"/>
      <c r="F99" s="190"/>
      <c r="G99" s="190"/>
      <c r="H99" s="190"/>
      <c r="I99" s="221"/>
      <c r="J99" s="211" t="str">
        <f t="shared" si="1"/>
        <v/>
      </c>
      <c r="K99" s="7"/>
      <c r="N99" s="7"/>
      <c r="AW99"/>
      <c r="AX99"/>
      <c r="AY99"/>
      <c r="BA99"/>
      <c r="BC99"/>
      <c r="BD99" s="100"/>
      <c r="BE99"/>
      <c r="BF99"/>
      <c r="BG99"/>
      <c r="BH99"/>
      <c r="BI99"/>
      <c r="BJ99"/>
      <c r="BK99"/>
      <c r="BL99"/>
      <c r="BM99"/>
      <c r="BN99" s="18"/>
    </row>
    <row r="100" spans="1:66" ht="67.5" customHeight="1" x14ac:dyDescent="0.15">
      <c r="A100" s="178">
        <v>32</v>
      </c>
      <c r="B100" s="222"/>
      <c r="C100" s="184"/>
      <c r="D100" s="184"/>
      <c r="E100" s="184"/>
      <c r="F100" s="184"/>
      <c r="G100" s="184"/>
      <c r="H100" s="184"/>
      <c r="I100" s="217"/>
      <c r="J100" s="209" t="str">
        <f t="shared" si="1"/>
        <v/>
      </c>
      <c r="K100" s="7"/>
      <c r="N100" s="7"/>
      <c r="AW100"/>
      <c r="AX100"/>
      <c r="AY100"/>
      <c r="BA100"/>
      <c r="BC100"/>
      <c r="BD100" s="100"/>
      <c r="BE100"/>
      <c r="BF100"/>
      <c r="BG100"/>
      <c r="BH100"/>
      <c r="BI100"/>
      <c r="BJ100"/>
      <c r="BK100"/>
      <c r="BL100"/>
      <c r="BM100"/>
      <c r="BN100" s="18"/>
    </row>
    <row r="101" spans="1:66" ht="67.5" customHeight="1" x14ac:dyDescent="0.15">
      <c r="A101" s="178">
        <v>33</v>
      </c>
      <c r="B101" s="222"/>
      <c r="C101" s="184"/>
      <c r="D101" s="184"/>
      <c r="E101" s="184"/>
      <c r="F101" s="184"/>
      <c r="G101" s="184"/>
      <c r="H101" s="184"/>
      <c r="I101" s="217"/>
      <c r="J101" s="209" t="str">
        <f t="shared" si="1"/>
        <v/>
      </c>
      <c r="K101" s="7"/>
      <c r="N101" s="7"/>
      <c r="AW101"/>
      <c r="AX101"/>
      <c r="AY101"/>
      <c r="BA101"/>
      <c r="BC101"/>
      <c r="BD101" s="100"/>
      <c r="BE101"/>
      <c r="BF101"/>
      <c r="BG101"/>
      <c r="BH101"/>
      <c r="BI101"/>
      <c r="BJ101"/>
      <c r="BK101"/>
      <c r="BL101"/>
      <c r="BM101"/>
      <c r="BN101" s="18"/>
    </row>
    <row r="102" spans="1:66" ht="67.5" customHeight="1" x14ac:dyDescent="0.15">
      <c r="A102" s="178">
        <v>34</v>
      </c>
      <c r="B102" s="222"/>
      <c r="C102" s="184"/>
      <c r="D102" s="184"/>
      <c r="E102" s="184"/>
      <c r="F102" s="184"/>
      <c r="G102" s="184"/>
      <c r="H102" s="184"/>
      <c r="I102" s="217"/>
      <c r="J102" s="209" t="str">
        <f t="shared" si="1"/>
        <v/>
      </c>
      <c r="K102" s="7"/>
      <c r="N102" s="7"/>
      <c r="AW102"/>
      <c r="AX102"/>
      <c r="AY102"/>
      <c r="BA102"/>
      <c r="BC102"/>
      <c r="BD102" s="100"/>
      <c r="BE102"/>
      <c r="BF102"/>
      <c r="BG102"/>
      <c r="BH102"/>
      <c r="BI102"/>
      <c r="BJ102"/>
      <c r="BK102"/>
      <c r="BL102"/>
      <c r="BM102"/>
      <c r="BN102" s="18"/>
    </row>
    <row r="103" spans="1:66" ht="67.5" customHeight="1" x14ac:dyDescent="0.15">
      <c r="A103" s="178">
        <v>35</v>
      </c>
      <c r="B103" s="222"/>
      <c r="C103" s="184"/>
      <c r="D103" s="184"/>
      <c r="E103" s="184"/>
      <c r="F103" s="184"/>
      <c r="G103" s="184"/>
      <c r="H103" s="184"/>
      <c r="I103" s="217"/>
      <c r="J103" s="209" t="str">
        <f t="shared" si="1"/>
        <v/>
      </c>
      <c r="K103" s="7"/>
      <c r="N103" s="7"/>
      <c r="AW103"/>
      <c r="AX103"/>
      <c r="AY103"/>
      <c r="BA103"/>
      <c r="BC103"/>
      <c r="BD103" s="100"/>
      <c r="BE103"/>
      <c r="BF103"/>
      <c r="BG103"/>
      <c r="BH103"/>
      <c r="BI103"/>
      <c r="BJ103"/>
      <c r="BK103"/>
      <c r="BL103"/>
      <c r="BM103"/>
      <c r="BN103" s="18"/>
    </row>
    <row r="104" spans="1:66" ht="67.5" customHeight="1" x14ac:dyDescent="0.15">
      <c r="A104" s="178">
        <v>36</v>
      </c>
      <c r="B104" s="222"/>
      <c r="C104" s="184"/>
      <c r="D104" s="184"/>
      <c r="E104" s="184"/>
      <c r="F104" s="184"/>
      <c r="G104" s="184"/>
      <c r="H104" s="184"/>
      <c r="I104" s="217"/>
      <c r="J104" s="209" t="str">
        <f t="shared" si="1"/>
        <v/>
      </c>
      <c r="K104" s="7"/>
      <c r="N104" s="7"/>
      <c r="AW104"/>
      <c r="AX104"/>
      <c r="AY104"/>
      <c r="BA104"/>
      <c r="BC104"/>
      <c r="BD104" s="100"/>
      <c r="BE104"/>
      <c r="BF104"/>
      <c r="BG104"/>
      <c r="BH104"/>
      <c r="BI104"/>
      <c r="BJ104"/>
      <c r="BK104"/>
      <c r="BL104"/>
      <c r="BM104"/>
      <c r="BN104" s="18"/>
    </row>
    <row r="105" spans="1:66" ht="67.5" customHeight="1" x14ac:dyDescent="0.15">
      <c r="A105" s="178">
        <v>37</v>
      </c>
      <c r="B105" s="222"/>
      <c r="C105" s="184"/>
      <c r="D105" s="184"/>
      <c r="E105" s="184"/>
      <c r="F105" s="184"/>
      <c r="G105" s="184"/>
      <c r="H105" s="184"/>
      <c r="I105" s="217"/>
      <c r="J105" s="209" t="str">
        <f t="shared" si="1"/>
        <v/>
      </c>
      <c r="K105" s="7"/>
      <c r="N105" s="7"/>
      <c r="AW105"/>
      <c r="AX105"/>
      <c r="AY105"/>
      <c r="BA105"/>
      <c r="BC105"/>
      <c r="BD105" s="100"/>
      <c r="BE105"/>
      <c r="BF105"/>
      <c r="BG105"/>
      <c r="BH105"/>
      <c r="BI105"/>
      <c r="BJ105"/>
      <c r="BK105"/>
      <c r="BL105"/>
      <c r="BM105"/>
      <c r="BN105" s="18"/>
    </row>
    <row r="106" spans="1:66" ht="67.5" customHeight="1" x14ac:dyDescent="0.15">
      <c r="A106" s="178">
        <v>38</v>
      </c>
      <c r="B106" s="222"/>
      <c r="C106" s="184"/>
      <c r="D106" s="184"/>
      <c r="E106" s="184"/>
      <c r="F106" s="184"/>
      <c r="G106" s="184"/>
      <c r="H106" s="184"/>
      <c r="I106" s="217"/>
      <c r="J106" s="209" t="str">
        <f t="shared" si="1"/>
        <v/>
      </c>
      <c r="K106" s="7"/>
      <c r="N106" s="7"/>
      <c r="AW106"/>
      <c r="AX106"/>
      <c r="AY106"/>
      <c r="BA106"/>
      <c r="BC106"/>
      <c r="BD106" s="100"/>
      <c r="BE106"/>
      <c r="BF106"/>
      <c r="BG106"/>
      <c r="BH106"/>
      <c r="BI106"/>
      <c r="BJ106"/>
      <c r="BK106"/>
      <c r="BL106"/>
      <c r="BM106"/>
      <c r="BN106" s="18"/>
    </row>
    <row r="107" spans="1:66" ht="67.5" customHeight="1" x14ac:dyDescent="0.15">
      <c r="A107" s="178">
        <v>39</v>
      </c>
      <c r="B107" s="223"/>
      <c r="C107" s="192"/>
      <c r="D107" s="192"/>
      <c r="E107" s="192"/>
      <c r="F107" s="192"/>
      <c r="G107" s="192"/>
      <c r="H107" s="192"/>
      <c r="I107" s="217"/>
      <c r="J107" s="209" t="str">
        <f t="shared" si="1"/>
        <v/>
      </c>
      <c r="K107" s="7"/>
      <c r="N107" s="7"/>
      <c r="AW107"/>
      <c r="AX107"/>
      <c r="AY107"/>
      <c r="BA107"/>
      <c r="BC107"/>
      <c r="BD107" s="100"/>
      <c r="BE107"/>
      <c r="BF107"/>
      <c r="BG107"/>
      <c r="BH107"/>
      <c r="BI107"/>
      <c r="BJ107"/>
      <c r="BK107"/>
      <c r="BL107"/>
      <c r="BM107"/>
      <c r="BN107" s="18"/>
    </row>
    <row r="108" spans="1:66" ht="67.5" customHeight="1" thickBot="1" x14ac:dyDescent="0.2">
      <c r="A108" s="185">
        <v>40</v>
      </c>
      <c r="B108" s="224"/>
      <c r="C108" s="187"/>
      <c r="D108" s="187"/>
      <c r="E108" s="187"/>
      <c r="F108" s="187"/>
      <c r="G108" s="187"/>
      <c r="H108" s="187"/>
      <c r="I108" s="219"/>
      <c r="J108" s="210" t="str">
        <f t="shared" si="1"/>
        <v/>
      </c>
      <c r="K108" s="7"/>
      <c r="N108" s="7"/>
      <c r="AW108"/>
      <c r="AX108"/>
      <c r="AY108"/>
      <c r="BA108"/>
      <c r="BC108"/>
      <c r="BD108" s="100"/>
      <c r="BE108"/>
      <c r="BF108"/>
      <c r="BG108"/>
      <c r="BH108"/>
      <c r="BI108"/>
      <c r="BJ108"/>
      <c r="BK108"/>
      <c r="BL108"/>
      <c r="BM108"/>
      <c r="BN108" s="18"/>
    </row>
    <row r="109" spans="1:66" ht="67.5" customHeight="1" x14ac:dyDescent="0.15">
      <c r="A109" s="178">
        <v>41</v>
      </c>
      <c r="B109" s="226"/>
      <c r="C109" s="193"/>
      <c r="D109" s="193"/>
      <c r="E109" s="193"/>
      <c r="F109" s="193"/>
      <c r="G109" s="193"/>
      <c r="H109" s="193"/>
      <c r="I109" s="227"/>
      <c r="J109" s="212" t="str">
        <f t="shared" si="1"/>
        <v/>
      </c>
      <c r="K109" s="7"/>
      <c r="N109" s="7"/>
      <c r="AW109"/>
      <c r="AX109"/>
      <c r="AY109"/>
      <c r="BA109"/>
      <c r="BC109"/>
      <c r="BD109" s="100"/>
      <c r="BE109"/>
      <c r="BF109"/>
      <c r="BG109"/>
      <c r="BH109"/>
      <c r="BI109"/>
      <c r="BJ109"/>
      <c r="BK109"/>
      <c r="BL109"/>
      <c r="BM109"/>
      <c r="BN109" s="18"/>
    </row>
    <row r="110" spans="1:66" ht="67.5" customHeight="1" x14ac:dyDescent="0.15">
      <c r="A110" s="178">
        <v>42</v>
      </c>
      <c r="B110" s="223"/>
      <c r="C110" s="192"/>
      <c r="D110" s="192"/>
      <c r="E110" s="192"/>
      <c r="F110" s="192"/>
      <c r="G110" s="192"/>
      <c r="H110" s="192"/>
      <c r="I110" s="217"/>
      <c r="J110" s="209" t="str">
        <f t="shared" si="1"/>
        <v/>
      </c>
      <c r="K110" s="7"/>
      <c r="N110" s="7"/>
      <c r="AW110"/>
      <c r="AX110"/>
      <c r="AY110"/>
      <c r="BA110"/>
      <c r="BC110"/>
      <c r="BD110" s="100"/>
      <c r="BE110"/>
      <c r="BF110"/>
      <c r="BG110"/>
      <c r="BH110"/>
      <c r="BI110"/>
      <c r="BJ110"/>
      <c r="BK110"/>
      <c r="BL110"/>
      <c r="BM110"/>
      <c r="BN110" s="18"/>
    </row>
    <row r="111" spans="1:66" ht="67.5" customHeight="1" x14ac:dyDescent="0.15">
      <c r="A111" s="178">
        <v>43</v>
      </c>
      <c r="B111" s="222"/>
      <c r="C111" s="184"/>
      <c r="D111" s="184"/>
      <c r="E111" s="184"/>
      <c r="F111" s="184"/>
      <c r="G111" s="184"/>
      <c r="H111" s="184"/>
      <c r="I111" s="217"/>
      <c r="J111" s="209" t="str">
        <f t="shared" si="1"/>
        <v/>
      </c>
      <c r="K111" s="7"/>
      <c r="N111" s="7"/>
      <c r="AW111"/>
      <c r="AX111"/>
      <c r="AY111"/>
      <c r="BA111"/>
      <c r="BC111"/>
      <c r="BD111" s="100"/>
      <c r="BE111"/>
      <c r="BF111"/>
      <c r="BG111"/>
      <c r="BH111"/>
      <c r="BI111"/>
      <c r="BJ111"/>
      <c r="BK111"/>
      <c r="BL111"/>
      <c r="BM111"/>
      <c r="BN111" s="18"/>
    </row>
    <row r="112" spans="1:66" ht="67.5" customHeight="1" x14ac:dyDescent="0.15">
      <c r="A112" s="178">
        <v>44</v>
      </c>
      <c r="B112" s="222"/>
      <c r="C112" s="184"/>
      <c r="D112" s="184"/>
      <c r="E112" s="184"/>
      <c r="F112" s="184"/>
      <c r="G112" s="184"/>
      <c r="H112" s="184"/>
      <c r="I112" s="217"/>
      <c r="J112" s="209" t="str">
        <f t="shared" si="1"/>
        <v/>
      </c>
      <c r="K112" s="7"/>
      <c r="N112" s="7"/>
      <c r="AW112"/>
      <c r="AX112"/>
      <c r="AY112"/>
      <c r="BA112"/>
      <c r="BC112"/>
      <c r="BD112" s="100"/>
      <c r="BE112"/>
      <c r="BF112"/>
      <c r="BG112"/>
      <c r="BH112"/>
      <c r="BI112"/>
      <c r="BJ112"/>
      <c r="BK112"/>
      <c r="BL112"/>
      <c r="BM112"/>
      <c r="BN112" s="18"/>
    </row>
    <row r="113" spans="1:118" ht="67.5" customHeight="1" x14ac:dyDescent="0.15">
      <c r="A113" s="178">
        <v>45</v>
      </c>
      <c r="B113" s="222"/>
      <c r="C113" s="184"/>
      <c r="D113" s="184"/>
      <c r="E113" s="184"/>
      <c r="F113" s="184"/>
      <c r="G113" s="184"/>
      <c r="H113" s="184"/>
      <c r="I113" s="217"/>
      <c r="J113" s="209" t="str">
        <f t="shared" si="1"/>
        <v/>
      </c>
      <c r="K113" s="7"/>
      <c r="N113" s="7"/>
      <c r="AW113"/>
      <c r="AX113"/>
      <c r="AY113"/>
      <c r="BA113"/>
      <c r="BC113"/>
      <c r="BD113" s="100"/>
      <c r="BE113"/>
      <c r="BF113"/>
      <c r="BG113"/>
      <c r="BH113"/>
      <c r="BI113"/>
      <c r="BJ113"/>
      <c r="BK113"/>
      <c r="BL113"/>
      <c r="BM113"/>
      <c r="BN113" s="18"/>
    </row>
    <row r="114" spans="1:118" ht="67.5" customHeight="1" x14ac:dyDescent="0.15">
      <c r="A114" s="178">
        <v>46</v>
      </c>
      <c r="B114" s="222"/>
      <c r="C114" s="184"/>
      <c r="D114" s="184"/>
      <c r="E114" s="184"/>
      <c r="F114" s="184"/>
      <c r="G114" s="184"/>
      <c r="H114" s="184"/>
      <c r="I114" s="217"/>
      <c r="J114" s="209" t="str">
        <f t="shared" si="1"/>
        <v/>
      </c>
      <c r="K114" s="7"/>
      <c r="N114" s="7"/>
      <c r="AW114"/>
      <c r="AX114"/>
      <c r="AY114"/>
      <c r="BA114"/>
      <c r="BC114"/>
      <c r="BD114" s="100"/>
      <c r="BE114"/>
      <c r="BF114"/>
      <c r="BG114"/>
      <c r="BH114"/>
      <c r="BI114"/>
      <c r="BJ114"/>
      <c r="BK114"/>
      <c r="BL114"/>
      <c r="BM114"/>
      <c r="BN114" s="18"/>
    </row>
    <row r="115" spans="1:118" ht="67.5" customHeight="1" x14ac:dyDescent="0.15">
      <c r="A115" s="178">
        <v>47</v>
      </c>
      <c r="B115" s="222"/>
      <c r="C115" s="184"/>
      <c r="D115" s="184"/>
      <c r="E115" s="184"/>
      <c r="F115" s="184"/>
      <c r="G115" s="184"/>
      <c r="H115" s="184"/>
      <c r="I115" s="217"/>
      <c r="J115" s="209" t="str">
        <f t="shared" si="1"/>
        <v/>
      </c>
      <c r="K115" s="7"/>
      <c r="N115" s="7"/>
      <c r="AW115"/>
      <c r="AX115"/>
      <c r="AY115"/>
      <c r="BA115"/>
      <c r="BC115"/>
      <c r="BD115" s="100"/>
      <c r="BE115"/>
      <c r="BF115"/>
      <c r="BG115"/>
      <c r="BH115"/>
      <c r="BI115"/>
      <c r="BJ115"/>
      <c r="BK115"/>
      <c r="BL115"/>
      <c r="BM115"/>
      <c r="BN115" s="18"/>
    </row>
    <row r="116" spans="1:118" ht="67.5" customHeight="1" x14ac:dyDescent="0.15">
      <c r="A116" s="178">
        <v>48</v>
      </c>
      <c r="B116" s="222"/>
      <c r="C116" s="184"/>
      <c r="D116" s="184"/>
      <c r="E116" s="184"/>
      <c r="F116" s="184"/>
      <c r="G116" s="184"/>
      <c r="H116" s="184"/>
      <c r="I116" s="217"/>
      <c r="J116" s="209" t="str">
        <f t="shared" si="1"/>
        <v/>
      </c>
      <c r="K116" s="7"/>
      <c r="N116" s="7"/>
      <c r="AW116"/>
      <c r="AX116"/>
      <c r="AY116"/>
      <c r="BA116"/>
      <c r="BC116"/>
      <c r="BD116" s="100"/>
      <c r="BE116"/>
      <c r="BF116"/>
      <c r="BG116"/>
      <c r="BH116"/>
      <c r="BI116"/>
      <c r="BJ116"/>
      <c r="BK116"/>
      <c r="BL116"/>
      <c r="BM116"/>
      <c r="BN116" s="18"/>
    </row>
    <row r="117" spans="1:118" ht="67.5" customHeight="1" x14ac:dyDescent="0.15">
      <c r="A117" s="178">
        <v>49</v>
      </c>
      <c r="B117" s="222"/>
      <c r="C117" s="184"/>
      <c r="D117" s="184"/>
      <c r="E117" s="184"/>
      <c r="F117" s="184"/>
      <c r="G117" s="184"/>
      <c r="H117" s="184"/>
      <c r="I117" s="217"/>
      <c r="J117" s="209" t="str">
        <f t="shared" si="1"/>
        <v/>
      </c>
      <c r="K117" s="7"/>
      <c r="N117" s="7"/>
      <c r="AW117"/>
      <c r="AX117"/>
      <c r="AY117"/>
      <c r="BA117"/>
      <c r="BC117"/>
      <c r="BD117" s="100"/>
      <c r="BE117"/>
      <c r="BF117"/>
      <c r="BG117"/>
      <c r="BH117"/>
      <c r="BI117"/>
      <c r="BJ117"/>
      <c r="BK117"/>
      <c r="BL117"/>
      <c r="BM117"/>
      <c r="BN117" s="18"/>
    </row>
    <row r="118" spans="1:118" ht="67.5" customHeight="1" thickBot="1" x14ac:dyDescent="0.2">
      <c r="A118" s="194">
        <v>50</v>
      </c>
      <c r="B118" s="224"/>
      <c r="C118" s="187"/>
      <c r="D118" s="187"/>
      <c r="E118" s="187"/>
      <c r="F118" s="187"/>
      <c r="G118" s="187"/>
      <c r="H118" s="187"/>
      <c r="I118" s="219"/>
      <c r="J118" s="210" t="str">
        <f t="shared" si="1"/>
        <v/>
      </c>
      <c r="K118" s="7"/>
      <c r="N118" s="7"/>
      <c r="AW118"/>
      <c r="AX118"/>
      <c r="AY118"/>
      <c r="BA118"/>
      <c r="BC118"/>
      <c r="BD118" s="100"/>
      <c r="BE118"/>
      <c r="BF118"/>
      <c r="BG118"/>
      <c r="BH118"/>
      <c r="BI118"/>
      <c r="BJ118"/>
      <c r="BK118"/>
      <c r="BL118"/>
      <c r="BM118"/>
      <c r="BN118" s="18"/>
      <c r="DJ118" s="14"/>
      <c r="DK118" s="14"/>
      <c r="DL118" s="14"/>
      <c r="DM118" s="14"/>
      <c r="DN118" s="14"/>
    </row>
    <row r="119" spans="1:118" x14ac:dyDescent="0.15">
      <c r="AW119"/>
      <c r="AX119"/>
      <c r="AY119"/>
      <c r="AZ119"/>
      <c r="BA119"/>
      <c r="BB119"/>
      <c r="BC119"/>
      <c r="BD119"/>
      <c r="BE119"/>
      <c r="BF119"/>
      <c r="BG119"/>
      <c r="BH119"/>
      <c r="BI119"/>
      <c r="BJ119"/>
      <c r="BK119"/>
      <c r="BL119"/>
      <c r="BM119"/>
      <c r="BN119" s="18"/>
    </row>
    <row r="120" spans="1:118" x14ac:dyDescent="0.15">
      <c r="AW120"/>
      <c r="AX120"/>
      <c r="AY120"/>
      <c r="AZ120"/>
      <c r="BA120"/>
      <c r="BB120"/>
      <c r="BC120"/>
      <c r="BD120"/>
      <c r="BE120"/>
      <c r="BF120"/>
      <c r="BG120"/>
      <c r="BH120"/>
      <c r="BI120"/>
      <c r="BJ120"/>
      <c r="BK120"/>
      <c r="BL120"/>
      <c r="BM120"/>
      <c r="BN120" s="18"/>
    </row>
    <row r="121" spans="1:118" x14ac:dyDescent="0.15">
      <c r="AW121"/>
      <c r="AX121"/>
      <c r="AY121"/>
      <c r="AZ121"/>
      <c r="BA121"/>
      <c r="BB121"/>
      <c r="BC121"/>
      <c r="BD121"/>
      <c r="BE121"/>
      <c r="BF121"/>
      <c r="BG121"/>
      <c r="BH121"/>
      <c r="BI121"/>
      <c r="BJ121"/>
      <c r="BK121"/>
      <c r="BL121"/>
      <c r="BM121"/>
      <c r="BN121" s="18"/>
    </row>
    <row r="122" spans="1:118" x14ac:dyDescent="0.15">
      <c r="AW122"/>
      <c r="AX122"/>
      <c r="AY122"/>
      <c r="AZ122"/>
      <c r="BA122"/>
      <c r="BB122"/>
      <c r="BC122"/>
      <c r="BD122"/>
      <c r="BE122"/>
      <c r="BF122"/>
      <c r="BG122"/>
      <c r="BH122"/>
      <c r="BI122"/>
      <c r="BJ122"/>
      <c r="BK122"/>
      <c r="BL122"/>
      <c r="BM122"/>
      <c r="BN122" s="18"/>
    </row>
    <row r="123" spans="1:118" x14ac:dyDescent="0.15">
      <c r="AW123"/>
      <c r="AX123"/>
      <c r="AY123"/>
      <c r="AZ123"/>
      <c r="BA123"/>
      <c r="BB123"/>
      <c r="BC123"/>
      <c r="BD123"/>
      <c r="BE123"/>
      <c r="BF123"/>
      <c r="BG123"/>
      <c r="BH123"/>
      <c r="BI123"/>
      <c r="BJ123"/>
      <c r="BK123"/>
      <c r="BL123"/>
      <c r="BM123"/>
      <c r="BN123" s="18"/>
    </row>
    <row r="124" spans="1:118" x14ac:dyDescent="0.15">
      <c r="AW124"/>
      <c r="AX124"/>
      <c r="AY124"/>
      <c r="AZ124"/>
      <c r="BA124"/>
      <c r="BB124"/>
      <c r="BC124"/>
      <c r="BD124"/>
      <c r="BE124"/>
      <c r="BF124"/>
      <c r="BG124"/>
      <c r="BH124"/>
      <c r="BI124"/>
      <c r="BJ124"/>
      <c r="BK124"/>
      <c r="BL124"/>
      <c r="BM124"/>
      <c r="BN124" s="18"/>
    </row>
    <row r="125" spans="1:118" x14ac:dyDescent="0.15">
      <c r="AW125"/>
      <c r="AX125"/>
      <c r="AY125"/>
      <c r="AZ125"/>
      <c r="BA125"/>
      <c r="BB125"/>
      <c r="BC125"/>
      <c r="BD125"/>
      <c r="BE125"/>
      <c r="BF125"/>
      <c r="BG125"/>
      <c r="BH125"/>
      <c r="BI125"/>
      <c r="BJ125"/>
      <c r="BK125"/>
      <c r="BL125"/>
      <c r="BM125"/>
      <c r="BN125" s="18"/>
    </row>
    <row r="126" spans="1:118" x14ac:dyDescent="0.15">
      <c r="AW126"/>
      <c r="AX126"/>
      <c r="AY126"/>
      <c r="AZ126"/>
      <c r="BA126"/>
      <c r="BB126"/>
      <c r="BC126"/>
      <c r="BD126"/>
      <c r="BE126"/>
      <c r="BF126"/>
      <c r="BG126"/>
      <c r="BH126"/>
      <c r="BI126"/>
      <c r="BJ126"/>
      <c r="BK126"/>
      <c r="BL126"/>
      <c r="BM126"/>
      <c r="BN126" s="18"/>
    </row>
    <row r="127" spans="1:118" x14ac:dyDescent="0.15">
      <c r="AW127"/>
      <c r="AX127"/>
      <c r="AY127"/>
      <c r="AZ127"/>
      <c r="BA127"/>
      <c r="BB127"/>
      <c r="BC127"/>
      <c r="BD127"/>
      <c r="BE127"/>
      <c r="BF127"/>
      <c r="BG127"/>
      <c r="BH127"/>
      <c r="BI127"/>
      <c r="BJ127"/>
      <c r="BK127"/>
      <c r="BL127"/>
      <c r="BM127"/>
      <c r="BN127" s="18"/>
    </row>
    <row r="128" spans="1:118" x14ac:dyDescent="0.15">
      <c r="AW128"/>
      <c r="AX128"/>
      <c r="AY128"/>
      <c r="AZ128"/>
      <c r="BA128"/>
      <c r="BB128"/>
      <c r="BC128"/>
      <c r="BD128"/>
      <c r="BE128"/>
      <c r="BF128"/>
      <c r="BG128"/>
      <c r="BH128"/>
      <c r="BI128"/>
      <c r="BJ128"/>
      <c r="BK128"/>
      <c r="BL128"/>
      <c r="BM128"/>
      <c r="BN128" s="18"/>
    </row>
    <row r="129" spans="49:66" x14ac:dyDescent="0.15">
      <c r="AW129"/>
      <c r="AX129"/>
      <c r="AY129"/>
      <c r="AZ129"/>
      <c r="BA129"/>
      <c r="BB129"/>
      <c r="BC129"/>
      <c r="BD129"/>
      <c r="BE129"/>
      <c r="BF129"/>
      <c r="BG129"/>
      <c r="BH129"/>
      <c r="BI129"/>
      <c r="BJ129"/>
      <c r="BK129"/>
      <c r="BL129"/>
      <c r="BM129"/>
      <c r="BN129" s="18"/>
    </row>
    <row r="130" spans="49:66" x14ac:dyDescent="0.15">
      <c r="AW130"/>
      <c r="AX130"/>
      <c r="AY130"/>
      <c r="AZ130"/>
      <c r="BA130"/>
      <c r="BB130"/>
      <c r="BC130"/>
      <c r="BD130"/>
      <c r="BE130"/>
      <c r="BF130"/>
      <c r="BG130"/>
      <c r="BH130"/>
      <c r="BI130"/>
      <c r="BJ130"/>
      <c r="BK130"/>
      <c r="BL130"/>
      <c r="BM130"/>
      <c r="BN130" s="18"/>
    </row>
    <row r="131" spans="49:66" x14ac:dyDescent="0.15">
      <c r="AW131"/>
      <c r="AX131"/>
      <c r="AY131"/>
      <c r="AZ131"/>
      <c r="BA131"/>
      <c r="BB131"/>
      <c r="BC131"/>
      <c r="BD131"/>
      <c r="BE131"/>
      <c r="BF131"/>
      <c r="BG131"/>
      <c r="BH131"/>
      <c r="BI131"/>
      <c r="BJ131"/>
      <c r="BK131"/>
      <c r="BL131"/>
      <c r="BM131"/>
      <c r="BN131" s="18"/>
    </row>
    <row r="132" spans="49:66" x14ac:dyDescent="0.15">
      <c r="AW132"/>
      <c r="AX132"/>
      <c r="AY132"/>
      <c r="AZ132"/>
      <c r="BA132"/>
      <c r="BB132"/>
      <c r="BC132"/>
      <c r="BD132"/>
      <c r="BE132"/>
      <c r="BF132"/>
      <c r="BG132"/>
      <c r="BH132"/>
      <c r="BI132"/>
      <c r="BJ132"/>
      <c r="BK132"/>
      <c r="BL132"/>
      <c r="BM132"/>
      <c r="BN132" s="18"/>
    </row>
    <row r="133" spans="49:66" x14ac:dyDescent="0.15">
      <c r="AW133"/>
      <c r="AX133"/>
      <c r="AY133"/>
      <c r="AZ133"/>
      <c r="BA133"/>
      <c r="BB133"/>
      <c r="BC133"/>
      <c r="BD133"/>
      <c r="BE133"/>
      <c r="BF133"/>
      <c r="BG133"/>
      <c r="BH133"/>
      <c r="BI133"/>
      <c r="BJ133"/>
      <c r="BK133"/>
      <c r="BL133"/>
      <c r="BM133"/>
      <c r="BN133" s="18"/>
    </row>
    <row r="134" spans="49:66" x14ac:dyDescent="0.15">
      <c r="AW134"/>
      <c r="AX134"/>
      <c r="AY134"/>
      <c r="AZ134"/>
      <c r="BA134"/>
      <c r="BB134"/>
      <c r="BC134"/>
      <c r="BD134"/>
      <c r="BE134"/>
      <c r="BF134"/>
      <c r="BG134"/>
      <c r="BH134"/>
      <c r="BI134"/>
      <c r="BJ134"/>
      <c r="BK134"/>
      <c r="BL134"/>
      <c r="BM134"/>
      <c r="BN134" s="18"/>
    </row>
    <row r="135" spans="49:66" x14ac:dyDescent="0.15">
      <c r="AW135"/>
      <c r="AX135"/>
      <c r="AY135"/>
      <c r="AZ135"/>
      <c r="BA135"/>
      <c r="BB135"/>
      <c r="BC135"/>
      <c r="BD135"/>
      <c r="BE135"/>
      <c r="BF135"/>
      <c r="BG135"/>
      <c r="BH135"/>
      <c r="BI135"/>
      <c r="BJ135"/>
      <c r="BK135"/>
      <c r="BL135"/>
      <c r="BM135"/>
      <c r="BN135" s="18"/>
    </row>
    <row r="136" spans="49:66" x14ac:dyDescent="0.15">
      <c r="AW136"/>
      <c r="AX136"/>
      <c r="AY136"/>
      <c r="AZ136"/>
      <c r="BA136"/>
      <c r="BB136"/>
      <c r="BC136"/>
      <c r="BD136"/>
      <c r="BE136"/>
      <c r="BF136"/>
      <c r="BG136"/>
      <c r="BH136"/>
      <c r="BI136"/>
      <c r="BJ136"/>
      <c r="BK136"/>
      <c r="BL136"/>
      <c r="BM136"/>
      <c r="BN136" s="18"/>
    </row>
    <row r="137" spans="49:66" x14ac:dyDescent="0.15">
      <c r="AW137"/>
      <c r="AX137"/>
      <c r="AY137"/>
      <c r="AZ137"/>
      <c r="BA137"/>
      <c r="BB137"/>
      <c r="BC137"/>
      <c r="BD137"/>
      <c r="BE137"/>
      <c r="BF137"/>
      <c r="BG137"/>
      <c r="BH137"/>
      <c r="BI137"/>
      <c r="BJ137"/>
      <c r="BK137"/>
      <c r="BL137"/>
      <c r="BM137"/>
      <c r="BN137" s="18"/>
    </row>
    <row r="138" spans="49:66" x14ac:dyDescent="0.15">
      <c r="AW138"/>
      <c r="AX138"/>
      <c r="AY138"/>
      <c r="AZ138"/>
      <c r="BA138"/>
      <c r="BB138"/>
      <c r="BC138"/>
      <c r="BD138"/>
      <c r="BE138"/>
      <c r="BF138"/>
      <c r="BG138"/>
      <c r="BH138"/>
      <c r="BI138"/>
      <c r="BJ138"/>
      <c r="BK138"/>
      <c r="BL138"/>
      <c r="BM138"/>
      <c r="BN138" s="18"/>
    </row>
    <row r="139" spans="49:66" x14ac:dyDescent="0.15">
      <c r="AW139"/>
      <c r="AX139"/>
      <c r="AY139"/>
      <c r="AZ139"/>
      <c r="BA139"/>
      <c r="BB139"/>
      <c r="BC139"/>
      <c r="BD139"/>
      <c r="BE139"/>
      <c r="BF139"/>
      <c r="BG139"/>
      <c r="BH139"/>
      <c r="BI139"/>
      <c r="BJ139"/>
      <c r="BK139"/>
      <c r="BL139"/>
      <c r="BM139"/>
      <c r="BN139" s="18"/>
    </row>
    <row r="140" spans="49:66" x14ac:dyDescent="0.15">
      <c r="AW140"/>
      <c r="AX140"/>
      <c r="AY140"/>
      <c r="AZ140"/>
      <c r="BA140"/>
      <c r="BB140"/>
      <c r="BC140"/>
      <c r="BD140"/>
      <c r="BE140"/>
      <c r="BF140"/>
      <c r="BG140"/>
      <c r="BH140"/>
      <c r="BI140"/>
      <c r="BJ140"/>
      <c r="BK140"/>
      <c r="BL140"/>
      <c r="BM140"/>
      <c r="BN140" s="18"/>
    </row>
    <row r="141" spans="49:66" x14ac:dyDescent="0.15">
      <c r="AW141"/>
      <c r="AX141"/>
      <c r="AY141"/>
      <c r="AZ141"/>
      <c r="BA141"/>
      <c r="BB141"/>
      <c r="BC141"/>
      <c r="BD141"/>
      <c r="BE141"/>
      <c r="BF141"/>
      <c r="BG141"/>
      <c r="BH141"/>
      <c r="BI141"/>
      <c r="BJ141"/>
      <c r="BK141"/>
      <c r="BL141"/>
      <c r="BM141"/>
      <c r="BN141" s="18"/>
    </row>
    <row r="142" spans="49:66" x14ac:dyDescent="0.15">
      <c r="AW142"/>
      <c r="AX142"/>
      <c r="AY142"/>
      <c r="AZ142"/>
      <c r="BA142"/>
      <c r="BB142"/>
      <c r="BC142"/>
      <c r="BD142"/>
      <c r="BE142"/>
      <c r="BF142"/>
      <c r="BG142"/>
      <c r="BH142"/>
      <c r="BI142"/>
      <c r="BJ142"/>
      <c r="BK142"/>
      <c r="BL142"/>
      <c r="BM142"/>
      <c r="BN142" s="18"/>
    </row>
    <row r="143" spans="49:66" x14ac:dyDescent="0.15">
      <c r="AW143"/>
      <c r="AX143"/>
      <c r="AY143"/>
      <c r="AZ143"/>
      <c r="BA143"/>
      <c r="BB143"/>
      <c r="BC143"/>
      <c r="BD143"/>
      <c r="BE143"/>
      <c r="BF143"/>
      <c r="BG143"/>
      <c r="BH143"/>
      <c r="BI143"/>
      <c r="BJ143"/>
      <c r="BK143"/>
      <c r="BL143"/>
      <c r="BM143"/>
      <c r="BN143" s="18"/>
    </row>
    <row r="144" spans="49:66" x14ac:dyDescent="0.15">
      <c r="AW144"/>
      <c r="AX144"/>
      <c r="AY144"/>
      <c r="AZ144"/>
      <c r="BA144"/>
      <c r="BB144"/>
      <c r="BC144"/>
      <c r="BD144"/>
      <c r="BE144"/>
      <c r="BF144"/>
      <c r="BG144"/>
      <c r="BH144"/>
      <c r="BI144"/>
      <c r="BJ144"/>
      <c r="BK144"/>
      <c r="BL144"/>
      <c r="BM144"/>
      <c r="BN144" s="18"/>
    </row>
    <row r="145" spans="49:66" x14ac:dyDescent="0.15">
      <c r="AW145"/>
      <c r="AX145"/>
      <c r="AY145"/>
      <c r="AZ145"/>
      <c r="BA145"/>
      <c r="BB145"/>
      <c r="BC145"/>
      <c r="BD145"/>
      <c r="BE145"/>
      <c r="BF145"/>
      <c r="BG145"/>
      <c r="BH145"/>
      <c r="BI145"/>
      <c r="BJ145"/>
      <c r="BK145"/>
      <c r="BL145"/>
      <c r="BM145"/>
      <c r="BN145" s="18"/>
    </row>
    <row r="146" spans="49:66" x14ac:dyDescent="0.15">
      <c r="AW146"/>
      <c r="AX146"/>
      <c r="AY146"/>
      <c r="AZ146"/>
      <c r="BA146"/>
      <c r="BB146"/>
      <c r="BC146"/>
      <c r="BD146"/>
      <c r="BE146"/>
      <c r="BF146"/>
      <c r="BG146"/>
      <c r="BH146"/>
      <c r="BI146"/>
      <c r="BJ146"/>
      <c r="BK146"/>
      <c r="BL146"/>
      <c r="BM146"/>
      <c r="BN146" s="18"/>
    </row>
    <row r="147" spans="49:66" x14ac:dyDescent="0.15">
      <c r="AW147"/>
      <c r="AX147"/>
      <c r="AY147"/>
      <c r="AZ147"/>
      <c r="BA147"/>
      <c r="BB147"/>
      <c r="BC147"/>
      <c r="BD147"/>
      <c r="BE147"/>
      <c r="BF147"/>
      <c r="BG147"/>
      <c r="BH147"/>
      <c r="BI147"/>
      <c r="BJ147"/>
      <c r="BK147"/>
      <c r="BL147"/>
      <c r="BM147"/>
      <c r="BN147" s="18"/>
    </row>
    <row r="148" spans="49:66" x14ac:dyDescent="0.15">
      <c r="AW148"/>
      <c r="AX148"/>
      <c r="AY148"/>
      <c r="AZ148"/>
      <c r="BA148"/>
      <c r="BB148"/>
      <c r="BC148"/>
      <c r="BD148"/>
      <c r="BE148"/>
      <c r="BF148"/>
      <c r="BG148"/>
      <c r="BH148"/>
      <c r="BI148"/>
      <c r="BJ148"/>
      <c r="BK148"/>
      <c r="BL148"/>
      <c r="BM148"/>
      <c r="BN148" s="18"/>
    </row>
    <row r="149" spans="49:66" x14ac:dyDescent="0.15">
      <c r="AW149"/>
      <c r="AX149"/>
      <c r="AY149"/>
      <c r="AZ149"/>
      <c r="BA149"/>
      <c r="BB149"/>
      <c r="BC149"/>
      <c r="BD149"/>
      <c r="BE149"/>
      <c r="BF149"/>
      <c r="BG149"/>
      <c r="BH149"/>
      <c r="BI149"/>
      <c r="BJ149"/>
      <c r="BK149"/>
      <c r="BL149"/>
      <c r="BM149"/>
      <c r="BN149" s="18"/>
    </row>
    <row r="150" spans="49:66" x14ac:dyDescent="0.15">
      <c r="AW150"/>
      <c r="AX150"/>
      <c r="AY150"/>
      <c r="AZ150"/>
      <c r="BA150"/>
      <c r="BB150"/>
      <c r="BC150"/>
      <c r="BD150"/>
      <c r="BE150"/>
      <c r="BF150"/>
      <c r="BG150"/>
      <c r="BH150"/>
      <c r="BI150"/>
      <c r="BJ150"/>
      <c r="BK150"/>
      <c r="BL150"/>
      <c r="BM150"/>
      <c r="BN150" s="18"/>
    </row>
    <row r="151" spans="49:66" x14ac:dyDescent="0.15">
      <c r="AW151"/>
      <c r="AX151"/>
      <c r="AY151"/>
      <c r="AZ151"/>
      <c r="BA151"/>
      <c r="BB151"/>
      <c r="BC151"/>
      <c r="BD151"/>
      <c r="BE151"/>
      <c r="BF151"/>
      <c r="BG151"/>
      <c r="BH151"/>
      <c r="BI151"/>
      <c r="BJ151"/>
      <c r="BK151"/>
      <c r="BL151"/>
      <c r="BM151"/>
      <c r="BN151" s="18"/>
    </row>
    <row r="152" spans="49:66" x14ac:dyDescent="0.15">
      <c r="AW152"/>
      <c r="AX152"/>
      <c r="AY152"/>
      <c r="AZ152"/>
      <c r="BA152"/>
      <c r="BB152"/>
      <c r="BC152"/>
      <c r="BD152"/>
      <c r="BE152"/>
      <c r="BF152"/>
      <c r="BG152"/>
      <c r="BH152"/>
      <c r="BI152"/>
      <c r="BJ152"/>
      <c r="BK152"/>
      <c r="BL152"/>
      <c r="BM152"/>
      <c r="BN152" s="18"/>
    </row>
    <row r="153" spans="49:66" x14ac:dyDescent="0.15">
      <c r="AW153"/>
      <c r="AX153"/>
      <c r="AY153"/>
      <c r="AZ153"/>
      <c r="BA153"/>
      <c r="BB153"/>
      <c r="BC153"/>
      <c r="BD153"/>
      <c r="BE153"/>
      <c r="BF153"/>
      <c r="BG153"/>
      <c r="BH153"/>
      <c r="BI153"/>
      <c r="BJ153"/>
      <c r="BK153"/>
      <c r="BL153"/>
      <c r="BM153"/>
      <c r="BN153" s="18"/>
    </row>
    <row r="154" spans="49:66" x14ac:dyDescent="0.15">
      <c r="AW154"/>
      <c r="AX154"/>
      <c r="AY154"/>
      <c r="AZ154"/>
      <c r="BA154"/>
      <c r="BB154"/>
      <c r="BC154"/>
      <c r="BD154"/>
      <c r="BE154"/>
      <c r="BF154"/>
      <c r="BG154"/>
      <c r="BH154"/>
      <c r="BI154"/>
      <c r="BJ154"/>
      <c r="BK154"/>
      <c r="BL154"/>
      <c r="BM154"/>
      <c r="BN154" s="18"/>
    </row>
    <row r="155" spans="49:66" x14ac:dyDescent="0.15">
      <c r="AW155"/>
      <c r="AX155"/>
      <c r="AY155"/>
      <c r="AZ155"/>
      <c r="BA155"/>
      <c r="BB155"/>
      <c r="BC155"/>
      <c r="BD155"/>
      <c r="BE155"/>
      <c r="BF155"/>
      <c r="BG155"/>
      <c r="BH155"/>
      <c r="BI155"/>
      <c r="BJ155"/>
      <c r="BK155"/>
      <c r="BL155"/>
      <c r="BM155"/>
      <c r="BN155" s="18"/>
    </row>
    <row r="156" spans="49:66" x14ac:dyDescent="0.15">
      <c r="AW156"/>
      <c r="AX156"/>
      <c r="AY156"/>
      <c r="AZ156"/>
      <c r="BA156"/>
      <c r="BB156"/>
      <c r="BC156"/>
      <c r="BD156"/>
      <c r="BE156"/>
      <c r="BF156"/>
      <c r="BG156"/>
      <c r="BH156"/>
      <c r="BI156"/>
      <c r="BJ156"/>
      <c r="BK156"/>
      <c r="BL156"/>
      <c r="BM156"/>
      <c r="BN156" s="18"/>
    </row>
    <row r="157" spans="49:66" x14ac:dyDescent="0.15">
      <c r="AW157"/>
      <c r="AX157"/>
      <c r="AY157"/>
      <c r="AZ157"/>
      <c r="BA157"/>
      <c r="BB157"/>
      <c r="BC157"/>
      <c r="BD157"/>
      <c r="BE157"/>
      <c r="BF157"/>
      <c r="BG157"/>
      <c r="BH157"/>
      <c r="BI157"/>
      <c r="BJ157"/>
      <c r="BK157"/>
      <c r="BL157"/>
      <c r="BM157"/>
      <c r="BN157" s="18"/>
    </row>
    <row r="158" spans="49:66" x14ac:dyDescent="0.15">
      <c r="AW158"/>
      <c r="AX158"/>
      <c r="AY158"/>
      <c r="AZ158"/>
      <c r="BA158"/>
      <c r="BB158"/>
      <c r="BC158"/>
      <c r="BD158"/>
      <c r="BE158"/>
      <c r="BF158"/>
      <c r="BG158"/>
      <c r="BH158"/>
      <c r="BI158"/>
      <c r="BJ158"/>
      <c r="BK158"/>
      <c r="BL158"/>
      <c r="BM158"/>
      <c r="BN158" s="18"/>
    </row>
    <row r="159" spans="49:66" x14ac:dyDescent="0.15">
      <c r="AW159"/>
      <c r="AX159"/>
      <c r="AY159"/>
      <c r="AZ159"/>
      <c r="BA159"/>
      <c r="BB159"/>
      <c r="BC159"/>
      <c r="BD159"/>
      <c r="BE159"/>
      <c r="BF159"/>
      <c r="BG159"/>
      <c r="BH159"/>
      <c r="BI159"/>
      <c r="BJ159"/>
      <c r="BK159"/>
      <c r="BL159"/>
      <c r="BM159"/>
      <c r="BN159" s="18"/>
    </row>
    <row r="160" spans="49:66" x14ac:dyDescent="0.15">
      <c r="AW160"/>
      <c r="AX160"/>
      <c r="AY160"/>
      <c r="AZ160"/>
      <c r="BA160"/>
      <c r="BB160"/>
      <c r="BC160"/>
      <c r="BD160"/>
      <c r="BE160"/>
      <c r="BF160"/>
      <c r="BG160"/>
      <c r="BH160"/>
      <c r="BI160"/>
      <c r="BJ160"/>
      <c r="BK160"/>
      <c r="BL160"/>
      <c r="BM160"/>
      <c r="BN160" s="18"/>
    </row>
    <row r="161" spans="49:66" x14ac:dyDescent="0.15">
      <c r="AW161"/>
      <c r="AX161"/>
      <c r="AY161"/>
      <c r="AZ161"/>
      <c r="BA161"/>
      <c r="BB161"/>
      <c r="BC161"/>
      <c r="BD161"/>
      <c r="BE161"/>
      <c r="BF161"/>
      <c r="BG161"/>
      <c r="BH161"/>
      <c r="BI161"/>
      <c r="BJ161"/>
      <c r="BK161"/>
      <c r="BL161"/>
      <c r="BM161"/>
      <c r="BN161" s="18"/>
    </row>
    <row r="162" spans="49:66" x14ac:dyDescent="0.15">
      <c r="AW162"/>
      <c r="AX162"/>
      <c r="AY162"/>
      <c r="AZ162"/>
      <c r="BA162"/>
      <c r="BB162"/>
      <c r="BC162"/>
      <c r="BD162"/>
      <c r="BE162"/>
      <c r="BF162"/>
      <c r="BG162"/>
      <c r="BH162"/>
      <c r="BI162"/>
      <c r="BJ162"/>
      <c r="BK162"/>
      <c r="BL162"/>
      <c r="BM162"/>
      <c r="BN162" s="18"/>
    </row>
    <row r="163" spans="49:66" x14ac:dyDescent="0.15">
      <c r="AW163"/>
      <c r="AX163"/>
      <c r="AY163"/>
      <c r="AZ163"/>
      <c r="BA163"/>
      <c r="BB163"/>
      <c r="BC163"/>
      <c r="BD163"/>
      <c r="BE163"/>
      <c r="BF163"/>
      <c r="BG163"/>
      <c r="BH163"/>
      <c r="BI163"/>
      <c r="BJ163"/>
      <c r="BK163"/>
      <c r="BL163"/>
      <c r="BM163"/>
      <c r="BN163" s="18"/>
    </row>
    <row r="164" spans="49:66" x14ac:dyDescent="0.15">
      <c r="AW164"/>
      <c r="AX164"/>
      <c r="AY164"/>
      <c r="AZ164"/>
      <c r="BA164"/>
      <c r="BB164"/>
      <c r="BC164"/>
      <c r="BD164"/>
      <c r="BE164"/>
      <c r="BF164"/>
      <c r="BG164"/>
      <c r="BH164"/>
      <c r="BI164"/>
      <c r="BJ164"/>
      <c r="BK164"/>
      <c r="BL164"/>
      <c r="BM164"/>
      <c r="BN164" s="18"/>
    </row>
    <row r="165" spans="49:66" x14ac:dyDescent="0.15">
      <c r="AW165"/>
      <c r="AX165"/>
      <c r="AY165"/>
      <c r="AZ165"/>
      <c r="BA165"/>
      <c r="BB165"/>
      <c r="BC165"/>
      <c r="BD165"/>
      <c r="BE165"/>
      <c r="BF165"/>
      <c r="BG165"/>
      <c r="BH165"/>
      <c r="BI165"/>
      <c r="BJ165"/>
      <c r="BK165"/>
      <c r="BL165"/>
      <c r="BM165"/>
      <c r="BN165" s="18"/>
    </row>
    <row r="166" spans="49:66" x14ac:dyDescent="0.15">
      <c r="AW166"/>
      <c r="AX166"/>
      <c r="AY166"/>
      <c r="AZ166"/>
      <c r="BA166"/>
      <c r="BB166"/>
      <c r="BC166"/>
      <c r="BD166"/>
      <c r="BE166"/>
      <c r="BF166"/>
      <c r="BG166"/>
      <c r="BH166"/>
      <c r="BI166"/>
      <c r="BJ166"/>
      <c r="BK166"/>
      <c r="BL166"/>
      <c r="BM166"/>
      <c r="BN166" s="18"/>
    </row>
    <row r="167" spans="49:66" x14ac:dyDescent="0.15">
      <c r="AW167"/>
      <c r="AX167"/>
      <c r="AY167"/>
      <c r="AZ167"/>
      <c r="BA167"/>
      <c r="BB167"/>
      <c r="BC167"/>
      <c r="BD167"/>
      <c r="BE167"/>
      <c r="BF167"/>
      <c r="BG167"/>
      <c r="BH167"/>
      <c r="BI167"/>
      <c r="BJ167"/>
      <c r="BK167"/>
      <c r="BL167"/>
      <c r="BM167"/>
      <c r="BN167" s="18"/>
    </row>
    <row r="168" spans="49:66" x14ac:dyDescent="0.15">
      <c r="AW168"/>
      <c r="AX168"/>
      <c r="AY168"/>
      <c r="AZ168"/>
      <c r="BA168"/>
      <c r="BB168"/>
      <c r="BC168"/>
      <c r="BD168"/>
      <c r="BE168"/>
      <c r="BF168"/>
      <c r="BG168"/>
      <c r="BH168"/>
      <c r="BI168"/>
      <c r="BJ168"/>
      <c r="BK168"/>
      <c r="BL168"/>
      <c r="BM168"/>
      <c r="BN168" s="18"/>
    </row>
    <row r="169" spans="49:66" x14ac:dyDescent="0.15">
      <c r="AW169"/>
      <c r="AX169"/>
      <c r="AY169"/>
      <c r="AZ169"/>
      <c r="BA169"/>
      <c r="BB169"/>
      <c r="BC169"/>
      <c r="BD169"/>
      <c r="BE169"/>
      <c r="BF169"/>
      <c r="BG169"/>
      <c r="BH169"/>
      <c r="BI169"/>
      <c r="BJ169"/>
      <c r="BK169"/>
      <c r="BL169"/>
      <c r="BM169"/>
      <c r="BN169" s="18"/>
    </row>
    <row r="170" spans="49:66" x14ac:dyDescent="0.15">
      <c r="AW170"/>
      <c r="AX170"/>
      <c r="AY170"/>
      <c r="AZ170"/>
      <c r="BA170"/>
      <c r="BB170"/>
      <c r="BC170"/>
      <c r="BD170"/>
      <c r="BE170"/>
      <c r="BF170"/>
      <c r="BG170"/>
      <c r="BH170"/>
      <c r="BI170"/>
      <c r="BJ170"/>
      <c r="BK170"/>
      <c r="BL170"/>
      <c r="BM170"/>
      <c r="BN170" s="18"/>
    </row>
    <row r="171" spans="49:66" x14ac:dyDescent="0.15">
      <c r="AW171"/>
      <c r="AX171"/>
      <c r="AY171"/>
      <c r="AZ171"/>
      <c r="BA171"/>
      <c r="BB171"/>
      <c r="BC171"/>
      <c r="BD171"/>
      <c r="BE171"/>
      <c r="BF171"/>
      <c r="BG171"/>
      <c r="BH171"/>
      <c r="BI171"/>
      <c r="BJ171"/>
      <c r="BK171"/>
      <c r="BL171"/>
      <c r="BM171"/>
      <c r="BN171" s="18"/>
    </row>
    <row r="172" spans="49:66" x14ac:dyDescent="0.15">
      <c r="AW172"/>
      <c r="AX172"/>
      <c r="AY172"/>
      <c r="AZ172"/>
      <c r="BA172"/>
      <c r="BB172"/>
      <c r="BC172"/>
      <c r="BD172"/>
      <c r="BE172"/>
      <c r="BF172"/>
      <c r="BG172"/>
      <c r="BH172"/>
      <c r="BI172"/>
      <c r="BJ172"/>
      <c r="BK172"/>
      <c r="BL172"/>
      <c r="BM172"/>
      <c r="BN172" s="18"/>
    </row>
    <row r="173" spans="49:66" x14ac:dyDescent="0.15">
      <c r="AW173"/>
      <c r="AX173"/>
      <c r="AY173"/>
      <c r="AZ173"/>
      <c r="BA173"/>
      <c r="BB173"/>
      <c r="BC173"/>
      <c r="BD173"/>
      <c r="BE173"/>
      <c r="BF173"/>
      <c r="BG173"/>
      <c r="BH173"/>
      <c r="BI173"/>
      <c r="BJ173"/>
      <c r="BK173"/>
      <c r="BL173"/>
      <c r="BM173"/>
      <c r="BN173" s="18"/>
    </row>
    <row r="174" spans="49:66" x14ac:dyDescent="0.15">
      <c r="AW174"/>
      <c r="AX174"/>
      <c r="AY174"/>
      <c r="AZ174"/>
      <c r="BA174"/>
      <c r="BB174"/>
      <c r="BC174"/>
      <c r="BD174"/>
      <c r="BE174"/>
      <c r="BF174"/>
      <c r="BG174"/>
      <c r="BH174"/>
      <c r="BI174"/>
      <c r="BJ174"/>
      <c r="BK174"/>
      <c r="BL174"/>
      <c r="BM174"/>
      <c r="BN174" s="18"/>
    </row>
    <row r="175" spans="49:66" x14ac:dyDescent="0.15">
      <c r="AW175"/>
      <c r="AX175"/>
      <c r="AY175"/>
      <c r="AZ175"/>
      <c r="BA175"/>
      <c r="BB175"/>
      <c r="BC175"/>
      <c r="BD175"/>
      <c r="BE175"/>
      <c r="BF175"/>
      <c r="BG175"/>
      <c r="BH175"/>
      <c r="BI175"/>
      <c r="BJ175"/>
      <c r="BK175"/>
      <c r="BL175"/>
      <c r="BM175"/>
      <c r="BN175" s="18"/>
    </row>
    <row r="176" spans="49:66" x14ac:dyDescent="0.15">
      <c r="AW176"/>
      <c r="AX176"/>
      <c r="AY176"/>
      <c r="AZ176"/>
      <c r="BA176"/>
      <c r="BB176"/>
      <c r="BC176"/>
      <c r="BD176"/>
      <c r="BE176"/>
      <c r="BF176"/>
      <c r="BG176"/>
      <c r="BH176"/>
      <c r="BI176"/>
      <c r="BJ176"/>
      <c r="BK176"/>
      <c r="BL176"/>
      <c r="BM176"/>
      <c r="BN176" s="18"/>
    </row>
    <row r="177" spans="49:66" x14ac:dyDescent="0.15">
      <c r="AW177"/>
      <c r="AX177"/>
      <c r="AY177"/>
      <c r="AZ177"/>
      <c r="BA177"/>
      <c r="BB177"/>
      <c r="BC177"/>
      <c r="BD177"/>
      <c r="BE177"/>
      <c r="BF177"/>
      <c r="BG177"/>
      <c r="BH177"/>
      <c r="BI177"/>
      <c r="BJ177"/>
      <c r="BK177"/>
      <c r="BL177"/>
      <c r="BM177"/>
      <c r="BN177" s="18"/>
    </row>
    <row r="178" spans="49:66" x14ac:dyDescent="0.15">
      <c r="AW178"/>
      <c r="AX178"/>
      <c r="AY178"/>
      <c r="AZ178"/>
      <c r="BA178"/>
      <c r="BB178"/>
      <c r="BC178"/>
      <c r="BD178"/>
      <c r="BE178"/>
      <c r="BF178"/>
      <c r="BG178"/>
      <c r="BH178"/>
      <c r="BI178"/>
      <c r="BJ178"/>
      <c r="BK178"/>
      <c r="BL178"/>
      <c r="BM178"/>
      <c r="BN178" s="18"/>
    </row>
    <row r="179" spans="49:66" ht="17.25" x14ac:dyDescent="0.15">
      <c r="AW179"/>
      <c r="AX179"/>
      <c r="AY179"/>
      <c r="AZ179"/>
      <c r="BA179"/>
      <c r="BB179" s="23" t="s">
        <v>211</v>
      </c>
      <c r="BC179"/>
      <c r="BD179"/>
      <c r="BE179"/>
      <c r="BF179" s="24" t="b">
        <f>$C$65="JIS A1481-1"</f>
        <v>0</v>
      </c>
      <c r="BG179" s="24" t="b">
        <f>OR($D$65="4営業日(\19,800税込/1検体)",$D$65="9営業日(\17,600税込/1検体)",$D$65="14営業日(\13,200税込/1検体)")</f>
        <v>0</v>
      </c>
      <c r="BH179" t="b">
        <f>AND(BF179,BG179)</f>
        <v>0</v>
      </c>
      <c r="BI179" t="b">
        <f>OR($D$65="4営業日(\19,800税込/1検体)",$D$65="5営業日(\26,400税込/1検体)",$D$65="5営業日(-1:\19,800税込/1検体 ／ -2:\26,400税込/1検体)")</f>
        <v>0</v>
      </c>
      <c r="BJ179" t="s">
        <v>87</v>
      </c>
      <c r="BK179" s="20" t="s">
        <v>91</v>
      </c>
      <c r="BL179"/>
      <c r="BM179"/>
      <c r="BN179" s="18"/>
    </row>
    <row r="180" spans="49:66" ht="17.25" x14ac:dyDescent="0.15">
      <c r="AW180"/>
      <c r="AX180"/>
      <c r="AY180"/>
      <c r="AZ180"/>
      <c r="BA180"/>
      <c r="BB180" s="25" t="s">
        <v>212</v>
      </c>
      <c r="BC180"/>
      <c r="BD180"/>
      <c r="BE180"/>
      <c r="BF180" s="26" t="b">
        <f>$C$65="JIS A1481-2"</f>
        <v>0</v>
      </c>
      <c r="BG180" s="24" t="b">
        <f>OR($D$65="5営業日(\26,400税込/1検体)",$D$65="10営業日(\24,200税込/1検体)")</f>
        <v>0</v>
      </c>
      <c r="BH180" t="b">
        <f>AND(BF180,BG180)</f>
        <v>0</v>
      </c>
      <c r="BI180" t="b">
        <f>OR($D$65="9営業日(\17,600税込/1検体)",$D$65="10営業日(\24,200税込/1検体)")</f>
        <v>0</v>
      </c>
      <c r="BJ180" t="s">
        <v>92</v>
      </c>
      <c r="BK180" s="20" t="s">
        <v>93</v>
      </c>
      <c r="BL180"/>
      <c r="BM180"/>
      <c r="BN180" s="18"/>
    </row>
    <row r="181" spans="49:66" ht="17.25" x14ac:dyDescent="0.15">
      <c r="AW181"/>
      <c r="AX181"/>
      <c r="AY181"/>
      <c r="AZ181"/>
      <c r="BA181"/>
      <c r="BB181" s="25" t="s">
        <v>213</v>
      </c>
      <c r="BC181"/>
      <c r="BD181"/>
      <c r="BE181"/>
      <c r="BF181" s="26" t="b">
        <f>$C$65="-1及び-2混在
(試料情報の分析方法欄(セルJ68以降)に個別記載必要)"</f>
        <v>0</v>
      </c>
      <c r="BG181" s="24" t="b">
        <f>OR($D$65="5営業日(-1:\19,800税込/1検体 ／ -2:\26,400税込/1検体)",$D$65="10営業日(-1:\17,600税込/1検体 ／ -2:\24,200税込/1検体)")</f>
        <v>0</v>
      </c>
      <c r="BH181" t="b">
        <f>AND(BF181,BG181)</f>
        <v>0</v>
      </c>
      <c r="BI181" t="b">
        <f>$D$65="14営業日(\13,200税込/1検体)"</f>
        <v>0</v>
      </c>
      <c r="BJ181" t="s">
        <v>95</v>
      </c>
      <c r="BK181" s="20" t="s">
        <v>96</v>
      </c>
      <c r="BL181"/>
      <c r="BM181"/>
      <c r="BN181" s="18"/>
    </row>
    <row r="182" spans="49:66" x14ac:dyDescent="0.15">
      <c r="AW182"/>
      <c r="AX182"/>
      <c r="AY182"/>
      <c r="AZ182"/>
      <c r="BA182"/>
      <c r="BB182" s="25" t="s">
        <v>94</v>
      </c>
      <c r="BC182"/>
      <c r="BD182"/>
      <c r="BE182"/>
      <c r="BF182"/>
      <c r="BG182"/>
      <c r="BH182"/>
      <c r="BI182"/>
      <c r="BJ182" t="s">
        <v>98</v>
      </c>
      <c r="BK182" s="20" t="s">
        <v>99</v>
      </c>
      <c r="BL182"/>
      <c r="BM182"/>
      <c r="BN182" s="18"/>
    </row>
    <row r="183" spans="49:66" x14ac:dyDescent="0.15">
      <c r="AW183"/>
      <c r="AX183"/>
      <c r="AY183"/>
      <c r="AZ183"/>
      <c r="BA183"/>
      <c r="BB183" s="25" t="s">
        <v>97</v>
      </c>
      <c r="BC183"/>
      <c r="BD183"/>
      <c r="BE183"/>
      <c r="BF183"/>
      <c r="BG183"/>
      <c r="BH183"/>
      <c r="BI183"/>
      <c r="BJ183" t="s">
        <v>101</v>
      </c>
      <c r="BK183" s="20" t="s">
        <v>102</v>
      </c>
      <c r="BL183"/>
      <c r="BM183"/>
      <c r="BN183" s="18"/>
    </row>
    <row r="184" spans="49:66" x14ac:dyDescent="0.15">
      <c r="AW184"/>
      <c r="AX184"/>
      <c r="AY184"/>
      <c r="AZ184"/>
      <c r="BA184"/>
      <c r="BB184" t="s">
        <v>100</v>
      </c>
      <c r="BC184"/>
      <c r="BD184"/>
      <c r="BE184"/>
      <c r="BF184"/>
      <c r="BG184"/>
      <c r="BH184"/>
      <c r="BI184"/>
      <c r="BJ184"/>
      <c r="BK184" s="20" t="s">
        <v>104</v>
      </c>
      <c r="BL184"/>
      <c r="BM184"/>
      <c r="BN184" s="18"/>
    </row>
    <row r="185" spans="49:66" ht="14.25" thickBot="1" x14ac:dyDescent="0.2">
      <c r="AW185"/>
      <c r="AX185"/>
      <c r="AY185"/>
      <c r="AZ185"/>
      <c r="BA185"/>
      <c r="BB185" t="s">
        <v>103</v>
      </c>
      <c r="BC185"/>
      <c r="BD185"/>
      <c r="BE185"/>
      <c r="BF185"/>
      <c r="BG185"/>
      <c r="BH185"/>
      <c r="BI185"/>
      <c r="BJ185"/>
      <c r="BK185" s="20" t="s">
        <v>105</v>
      </c>
      <c r="BL185"/>
      <c r="BM185"/>
      <c r="BN185" s="18"/>
    </row>
    <row r="186" spans="49:66" x14ac:dyDescent="0.15">
      <c r="AW186"/>
      <c r="AX186"/>
      <c r="AY186" s="7" t="b">
        <v>0</v>
      </c>
      <c r="AZ186"/>
      <c r="BA186" s="27" t="s">
        <v>39</v>
      </c>
      <c r="BB186" s="23" t="str">
        <f>IF(ISBLANK($C$65),"定性分析方法を選択した後再度ダウンリストより納期を選択ください",IF($C$65="JIS A1481-1",$BB$179,IF($C$65="JIS A1481-2",$BB$182,IF($C$65="-1及び-2混在
(試料情報の分析方法欄(セルJ68以降)に個別記載必要)",BB184,BB179))))</f>
        <v>定性分析方法を選択した後再度ダウンリストより納期を選択ください</v>
      </c>
      <c r="BC186" s="23" t="s">
        <v>78</v>
      </c>
      <c r="BD186" s="23" t="s">
        <v>106</v>
      </c>
      <c r="BE186">
        <v>-1</v>
      </c>
      <c r="BF186"/>
      <c r="BG186"/>
      <c r="BH186"/>
      <c r="BI186"/>
      <c r="BJ186"/>
      <c r="BK186" s="20" t="s">
        <v>107</v>
      </c>
      <c r="BL186"/>
      <c r="BM186"/>
      <c r="BN186" s="18"/>
    </row>
    <row r="187" spans="49:66" x14ac:dyDescent="0.15">
      <c r="AW187"/>
      <c r="AX187"/>
      <c r="AY187"/>
      <c r="AZ187"/>
      <c r="BA187" s="28" t="s">
        <v>47</v>
      </c>
      <c r="BB187" s="25" t="str">
        <f>IF(ISBLANK($C$65),"",IF($C$65="JIS A1481-1",$BB$180,IF($C$65="JIS A1481-2",$BB$183,IF($C$65="-1及び-2混在
(試料情報の分析方法欄(セルJ68以降)に個別記載必要)",BB185,BB180))))</f>
        <v/>
      </c>
      <c r="BC187" s="25" t="s">
        <v>108</v>
      </c>
      <c r="BD187" s="25"/>
      <c r="BE187">
        <v>-2</v>
      </c>
      <c r="BF187"/>
      <c r="BG187"/>
      <c r="BH187"/>
      <c r="BI187"/>
      <c r="BJ187"/>
      <c r="BK187" s="20" t="s">
        <v>109</v>
      </c>
      <c r="BL187"/>
      <c r="BM187"/>
      <c r="BN187" s="18"/>
    </row>
    <row r="188" spans="49:66" ht="94.5" x14ac:dyDescent="0.15">
      <c r="AW188"/>
      <c r="AX188"/>
      <c r="AY188"/>
      <c r="AZ188"/>
      <c r="BA188" s="29" t="s">
        <v>110</v>
      </c>
      <c r="BB188" s="25" t="str">
        <f>IF($C$65="JIS A1481-1",BB181,"")</f>
        <v/>
      </c>
      <c r="BC188" s="25"/>
      <c r="BD188" s="25"/>
      <c r="BE188"/>
      <c r="BF188"/>
      <c r="BG188"/>
      <c r="BH188"/>
      <c r="BI188"/>
      <c r="BJ188"/>
      <c r="BK188" s="20" t="s">
        <v>111</v>
      </c>
      <c r="BL188"/>
      <c r="BM188"/>
      <c r="BN188" s="18"/>
    </row>
    <row r="189" spans="49:66" x14ac:dyDescent="0.15">
      <c r="AW189"/>
      <c r="AX189"/>
      <c r="AY189"/>
      <c r="AZ189"/>
      <c r="BA189" s="28"/>
      <c r="BB189" s="25"/>
      <c r="BC189" s="25"/>
      <c r="BD189" s="25"/>
      <c r="BE189"/>
      <c r="BF189"/>
      <c r="BG189"/>
      <c r="BH189"/>
      <c r="BI189"/>
      <c r="BJ189"/>
      <c r="BK189" s="20" t="s">
        <v>112</v>
      </c>
      <c r="BL189"/>
      <c r="BM189"/>
      <c r="BN189" s="18"/>
    </row>
    <row r="190" spans="49:66" x14ac:dyDescent="0.15">
      <c r="AW190"/>
      <c r="AX190"/>
      <c r="AY190"/>
      <c r="AZ190"/>
      <c r="BA190" s="30"/>
      <c r="BB190" s="31"/>
      <c r="BC190" s="31"/>
      <c r="BD190" s="31"/>
      <c r="BE190"/>
      <c r="BF190"/>
      <c r="BG190"/>
      <c r="BH190"/>
      <c r="BI190"/>
      <c r="BJ190"/>
      <c r="BK190" s="20" t="s">
        <v>113</v>
      </c>
      <c r="BL190"/>
      <c r="BM190"/>
      <c r="BN190" s="18"/>
    </row>
    <row r="191" spans="49:66" x14ac:dyDescent="0.15">
      <c r="AW191"/>
      <c r="AX191"/>
      <c r="AY191"/>
      <c r="AZ191"/>
      <c r="BA191"/>
      <c r="BB191"/>
      <c r="BC191"/>
      <c r="BD191"/>
      <c r="BE191"/>
      <c r="BF191"/>
      <c r="BG191"/>
      <c r="BH191"/>
      <c r="BI191"/>
      <c r="BJ191"/>
      <c r="BK191" s="20" t="s">
        <v>114</v>
      </c>
      <c r="BL191"/>
      <c r="BM191"/>
      <c r="BN191" s="18"/>
    </row>
    <row r="192" spans="49:66" x14ac:dyDescent="0.15">
      <c r="AW192"/>
      <c r="AX192"/>
      <c r="AY192"/>
      <c r="AZ192"/>
      <c r="BA192"/>
      <c r="BB192"/>
      <c r="BC192"/>
      <c r="BD192"/>
      <c r="BE192"/>
      <c r="BF192"/>
      <c r="BG192"/>
      <c r="BH192"/>
      <c r="BI192"/>
      <c r="BJ192"/>
      <c r="BK192" s="20" t="s">
        <v>115</v>
      </c>
      <c r="BL192"/>
      <c r="BM192"/>
      <c r="BN192" s="18"/>
    </row>
    <row r="193" spans="49:66" x14ac:dyDescent="0.15">
      <c r="AW193"/>
      <c r="AX193"/>
      <c r="AY193"/>
      <c r="AZ193"/>
      <c r="BA193"/>
      <c r="BB193"/>
      <c r="BC193"/>
      <c r="BD193"/>
      <c r="BE193"/>
      <c r="BF193"/>
      <c r="BG193"/>
      <c r="BH193"/>
      <c r="BI193"/>
      <c r="BJ193"/>
      <c r="BK193" s="20" t="s">
        <v>116</v>
      </c>
      <c r="BL193"/>
      <c r="BM193"/>
      <c r="BN193" s="18"/>
    </row>
    <row r="194" spans="49:66" x14ac:dyDescent="0.15">
      <c r="AW194"/>
      <c r="AX194"/>
      <c r="AY194"/>
      <c r="AZ194"/>
      <c r="BA194"/>
      <c r="BB194"/>
      <c r="BC194"/>
      <c r="BD194"/>
      <c r="BE194"/>
      <c r="BF194"/>
      <c r="BG194"/>
      <c r="BH194"/>
      <c r="BI194"/>
      <c r="BJ194"/>
      <c r="BK194" s="20" t="s">
        <v>117</v>
      </c>
      <c r="BL194"/>
      <c r="BM194"/>
      <c r="BN194" s="18"/>
    </row>
    <row r="195" spans="49:66" x14ac:dyDescent="0.15">
      <c r="AW195"/>
      <c r="AX195"/>
      <c r="AY195"/>
      <c r="AZ195"/>
      <c r="BA195"/>
      <c r="BB195"/>
      <c r="BC195"/>
      <c r="BD195"/>
      <c r="BE195"/>
      <c r="BF195"/>
      <c r="BG195"/>
      <c r="BH195"/>
      <c r="BI195"/>
      <c r="BJ195"/>
      <c r="BK195" s="20" t="s">
        <v>118</v>
      </c>
      <c r="BL195"/>
      <c r="BM195"/>
      <c r="BN195" s="18"/>
    </row>
    <row r="196" spans="49:66" x14ac:dyDescent="0.15">
      <c r="AW196"/>
      <c r="AX196"/>
      <c r="AY196"/>
      <c r="AZ196"/>
      <c r="BA196"/>
      <c r="BB196"/>
      <c r="BC196"/>
      <c r="BD196"/>
      <c r="BE196"/>
      <c r="BF196"/>
      <c r="BG196"/>
      <c r="BH196"/>
      <c r="BI196"/>
      <c r="BJ196"/>
      <c r="BK196" s="20" t="s">
        <v>119</v>
      </c>
      <c r="BL196"/>
      <c r="BM196"/>
      <c r="BN196" s="18"/>
    </row>
    <row r="197" spans="49:66" x14ac:dyDescent="0.15">
      <c r="AW197"/>
      <c r="AX197"/>
      <c r="AY197"/>
      <c r="AZ197"/>
      <c r="BA197"/>
      <c r="BB197"/>
      <c r="BC197"/>
      <c r="BD197"/>
      <c r="BE197"/>
      <c r="BF197"/>
      <c r="BG197"/>
      <c r="BH197"/>
      <c r="BI197"/>
      <c r="BJ197"/>
      <c r="BK197" s="20" t="s">
        <v>120</v>
      </c>
      <c r="BL197"/>
      <c r="BM197"/>
      <c r="BN197" s="18"/>
    </row>
    <row r="198" spans="49:66" x14ac:dyDescent="0.15">
      <c r="AW198"/>
      <c r="AX198"/>
      <c r="AY198"/>
      <c r="AZ198"/>
      <c r="BA198"/>
      <c r="BB198"/>
      <c r="BC198"/>
      <c r="BD198"/>
      <c r="BE198"/>
      <c r="BF198"/>
      <c r="BG198"/>
      <c r="BH198"/>
      <c r="BI198"/>
      <c r="BJ198"/>
      <c r="BK198" s="20" t="s">
        <v>121</v>
      </c>
      <c r="BL198"/>
      <c r="BM198"/>
      <c r="BN198" s="18"/>
    </row>
    <row r="199" spans="49:66" x14ac:dyDescent="0.15">
      <c r="AW199"/>
      <c r="AX199"/>
      <c r="AY199"/>
      <c r="AZ199"/>
      <c r="BA199"/>
      <c r="BB199"/>
      <c r="BC199"/>
      <c r="BD199"/>
      <c r="BE199"/>
      <c r="BF199"/>
      <c r="BG199"/>
      <c r="BH199"/>
      <c r="BI199"/>
      <c r="BJ199"/>
      <c r="BK199"/>
      <c r="BL199"/>
      <c r="BM199"/>
      <c r="BN199" s="18"/>
    </row>
    <row r="200" spans="49:66" x14ac:dyDescent="0.15">
      <c r="AW200"/>
      <c r="AX200"/>
      <c r="AY200"/>
      <c r="AZ200"/>
      <c r="BA200"/>
      <c r="BB200"/>
      <c r="BC200"/>
      <c r="BD200"/>
      <c r="BE200"/>
      <c r="BF200"/>
      <c r="BG200"/>
      <c r="BH200"/>
      <c r="BI200"/>
      <c r="BJ200"/>
      <c r="BK200"/>
      <c r="BL200"/>
      <c r="BM200"/>
      <c r="BN200" s="18"/>
    </row>
    <row r="201" spans="49:66" x14ac:dyDescent="0.15">
      <c r="AW201"/>
      <c r="AX201"/>
      <c r="AY201"/>
      <c r="AZ201"/>
      <c r="BA201"/>
      <c r="BB201"/>
      <c r="BC201"/>
      <c r="BD201"/>
      <c r="BE201"/>
      <c r="BF201"/>
      <c r="BG201"/>
      <c r="BH201"/>
      <c r="BI201"/>
      <c r="BJ201"/>
      <c r="BK201"/>
      <c r="BL201"/>
      <c r="BM201"/>
    </row>
  </sheetData>
  <sheetProtection algorithmName="SHA-512" hashValue="TEkHE9lVgAgeWJbJF1eAlob/BJwhdwnnWjUrbqjjWTUI4PIaEcCxyrHD+5lxLLdm0y1Zl0Z4QxSzd27NTM4r3Q==" saltValue="hw4V5iUKz7Qt7ur51OFYaA==" spinCount="100000" sheet="1" objects="1" scenarios="1"/>
  <mergeCells count="38">
    <mergeCell ref="BB60:BJ60"/>
    <mergeCell ref="A67:A68"/>
    <mergeCell ref="A58:A59"/>
    <mergeCell ref="F39:F41"/>
    <mergeCell ref="F44:F45"/>
    <mergeCell ref="F46:F47"/>
    <mergeCell ref="F48:F49"/>
    <mergeCell ref="D58:F58"/>
    <mergeCell ref="F50:F52"/>
    <mergeCell ref="G50:G52"/>
    <mergeCell ref="H39:H45"/>
    <mergeCell ref="H46:H49"/>
    <mergeCell ref="G39:G41"/>
    <mergeCell ref="G44:G45"/>
    <mergeCell ref="B67:I67"/>
    <mergeCell ref="J67:J68"/>
    <mergeCell ref="C10:J10"/>
    <mergeCell ref="C15:J15"/>
    <mergeCell ref="H62:I62"/>
    <mergeCell ref="G48:G49"/>
    <mergeCell ref="F36:H36"/>
    <mergeCell ref="D62:G62"/>
    <mergeCell ref="F37:H37"/>
    <mergeCell ref="C35:D35"/>
    <mergeCell ref="F42:F43"/>
    <mergeCell ref="G42:G43"/>
    <mergeCell ref="H50:H52"/>
    <mergeCell ref="C54:F55"/>
    <mergeCell ref="A57:H57"/>
    <mergeCell ref="G46:G47"/>
    <mergeCell ref="H65:I65"/>
    <mergeCell ref="B63:B64"/>
    <mergeCell ref="C63:C64"/>
    <mergeCell ref="E63:E64"/>
    <mergeCell ref="F63:F64"/>
    <mergeCell ref="G63:G64"/>
    <mergeCell ref="H63:I63"/>
    <mergeCell ref="H64:I64"/>
  </mergeCells>
  <phoneticPr fontId="1"/>
  <conditionalFormatting sqref="C65">
    <cfRule type="expression" dxfId="7" priority="23">
      <formula>AND(ISBLANK($C$65),$C$69&lt;&gt;"")</formula>
    </cfRule>
  </conditionalFormatting>
  <conditionalFormatting sqref="D65">
    <cfRule type="expression" dxfId="6" priority="5">
      <formula>$D$64="金額の選択が違いますのでご確認ください。"</formula>
    </cfRule>
  </conditionalFormatting>
  <conditionalFormatting sqref="G32">
    <cfRule type="expression" dxfId="5" priority="22">
      <formula>$AY$186=TRUE</formula>
    </cfRule>
  </conditionalFormatting>
  <conditionalFormatting sqref="J67">
    <cfRule type="expression" dxfId="4" priority="2">
      <formula>COUNTIF($C$65,"*混在*")&gt;0</formula>
    </cfRule>
  </conditionalFormatting>
  <conditionalFormatting sqref="J67:J118">
    <cfRule type="expression" dxfId="3" priority="1">
      <formula>COUNTIF($C$65,"*混在*")=0</formula>
    </cfRule>
  </conditionalFormatting>
  <conditionalFormatting sqref="J69:J118">
    <cfRule type="expression" dxfId="2" priority="3">
      <formula>AND(COUNTIF($C$65,"*混在*")&gt;0,C69&lt;&gt;"",J69="")</formula>
    </cfRule>
  </conditionalFormatting>
  <dataValidations xWindow="1489" yWindow="847" count="8">
    <dataValidation type="list" allowBlank="1" showErrorMessage="1" error="ダウンリストより選択ください(キャンセルをクリックし、セル右横の▼より項目を選択ください)" sqref="C65" xr:uid="{28F45E77-BE91-4AF1-AD36-90C00545D138}">
      <formula1>$BA$186:$BA$188</formula1>
    </dataValidation>
    <dataValidation type="list" allowBlank="1" showErrorMessage="1" error="ダウンリストより選択ください(キャンセルをクリックし、セル右横の▼より項目を選択ください)" sqref="D65" xr:uid="{CFB7D8D2-C23A-4809-9654-5E474158612D}">
      <formula1>$BB$186:$BB$188</formula1>
    </dataValidation>
    <dataValidation type="list" allowBlank="1" showErrorMessage="1" error="ダウンリストより選択ください(キャンセルをクリックし、セル右横の▼より項目を選択ください)" sqref="E65" xr:uid="{A56F441F-6314-4D89-813D-F050ABD1D575}">
      <formula1>$BC$186:$BC$187</formula1>
    </dataValidation>
    <dataValidation allowBlank="1" showInputMessage="1" showErrorMessage="1" promptTitle="お願い！" prompt="携帯電話番号のみの場合は、分析料金の先払いをお願いする場合がございます。_x000a_予めご了承ください。" sqref="G60" xr:uid="{402B2D3C-C277-4BB9-9115-680CF2E0AE60}"/>
    <dataValidation type="list" allowBlank="1" sqref="F69" xr:uid="{56EC3971-7E03-4FF4-A0FE-76B1791BA8AC}">
      <formula1>$BJ$178:$BJ$183</formula1>
    </dataValidation>
    <dataValidation type="list" sqref="G65 F119:F196" xr:uid="{82D74AE2-072A-4AAA-A17A-F0ACFDCC4C9A}">
      <formula1>$BK$178:$BK$198</formula1>
    </dataValidation>
    <dataValidation type="list" allowBlank="1" showErrorMessage="1" error="ダウンリストより選択ください" sqref="J69:J118" xr:uid="{00000000-0002-0000-0000-000004000000}">
      <formula1>$BE$186:$BE$187</formula1>
    </dataValidation>
    <dataValidation type="list" sqref="F70:F118" xr:uid="{8AC06BFA-4DC7-4FB1-9B07-9099FB057ADB}">
      <formula1>$BJ$178:$BJ$183</formula1>
    </dataValidation>
  </dataValidations>
  <hyperlinks>
    <hyperlink ref="C19" r:id="rId1" xr:uid="{00000000-0004-0000-0000-000001000000}"/>
    <hyperlink ref="C35" r:id="rId2" xr:uid="{51F3305A-102F-4240-9C39-4D53CBB81C5B}"/>
  </hyperlinks>
  <printOptions horizontalCentered="1" verticalCentered="1"/>
  <pageMargins left="0.19685039370078741" right="0.19685039370078741" top="0.39370078740157483" bottom="0.39370078740157483" header="0.19685039370078741" footer="0.39370078740157483"/>
  <pageSetup paperSize="9" scale="41" fitToHeight="0" orientation="landscape" r:id="rId3"/>
  <headerFooter>
    <oddHeader>&amp;L&amp;P/&amp;N</oddHeader>
  </headerFooter>
  <rowBreaks count="2" manualBreakCount="2">
    <brk id="56" max="16383" man="1"/>
    <brk id="88" max="16383" man="1"/>
  </rowBreaks>
  <drawing r:id="rId4"/>
  <legacyDrawing r:id="rId5"/>
  <mc:AlternateContent xmlns:mc="http://schemas.openxmlformats.org/markup-compatibility/2006">
    <mc:Choice Requires="x14">
      <controls>
        <mc:AlternateContent xmlns:mc="http://schemas.openxmlformats.org/markup-compatibility/2006">
          <mc:Choice Requires="x14">
            <control shapeId="3073" r:id="rId6" name="Check Box 1">
              <controlPr locked="0" defaultSize="0" autoFill="0" autoLine="0" autoPict="0">
                <anchor moveWithCells="1" sizeWithCells="1">
                  <from>
                    <xdr:col>2</xdr:col>
                    <xdr:colOff>2066925</xdr:colOff>
                    <xdr:row>31</xdr:row>
                    <xdr:rowOff>47625</xdr:rowOff>
                  </from>
                  <to>
                    <xdr:col>3</xdr:col>
                    <xdr:colOff>285750</xdr:colOff>
                    <xdr:row>31</xdr:row>
                    <xdr:rowOff>752475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49489-A992-42FE-815A-0D680227EDF5}">
  <sheetPr>
    <tabColor rgb="FFFFFF00"/>
    <pageSetUpPr fitToPage="1"/>
  </sheetPr>
  <dimension ref="A1:BN116"/>
  <sheetViews>
    <sheetView showGridLines="0" view="pageBreakPreview" zoomScale="60" zoomScaleNormal="70" workbookViewId="0">
      <selection activeCell="I4" sqref="I4"/>
    </sheetView>
  </sheetViews>
  <sheetFormatPr defaultColWidth="0" defaultRowHeight="13.5" zeroHeight="1" x14ac:dyDescent="0.15"/>
  <cols>
    <col min="1" max="1" width="9.375" style="7" customWidth="1"/>
    <col min="2" max="2" width="38.875" style="7" customWidth="1"/>
    <col min="3" max="3" width="36" style="7" customWidth="1"/>
    <col min="4" max="4" width="59" style="7" customWidth="1"/>
    <col min="5" max="5" width="31.5" style="7" customWidth="1"/>
    <col min="6" max="6" width="49.5" style="7" customWidth="1"/>
    <col min="7" max="7" width="46.125" style="7" customWidth="1"/>
    <col min="8" max="8" width="33.375" style="7" customWidth="1"/>
    <col min="9" max="9" width="29" style="7" customWidth="1"/>
    <col min="10" max="10" width="6.375" style="7" customWidth="1"/>
    <col min="11" max="11" width="20.125" style="8" hidden="1" customWidth="1"/>
    <col min="12" max="12" width="27.625" style="7" hidden="1" customWidth="1"/>
    <col min="13" max="13" width="29.625" style="7" hidden="1" customWidth="1"/>
    <col min="14" max="14" width="16.875" style="9" hidden="1" customWidth="1"/>
    <col min="15" max="15" width="18.75" style="7" hidden="1" customWidth="1"/>
    <col min="16" max="16" width="43.75" style="7" hidden="1" customWidth="1"/>
    <col min="17" max="17" width="18.75" style="7" hidden="1" customWidth="1"/>
    <col min="18" max="18" width="21.875" style="7" hidden="1" customWidth="1"/>
    <col min="19" max="19" width="23.125" style="7" hidden="1" customWidth="1"/>
    <col min="20" max="23" width="15.75" style="7" hidden="1" customWidth="1"/>
    <col min="24" max="24" width="8.125" style="7" hidden="1" customWidth="1"/>
    <col min="25" max="25" width="15.5" style="7" hidden="1" customWidth="1"/>
    <col min="26" max="26" width="14.375" style="7" hidden="1" customWidth="1"/>
    <col min="27" max="28" width="5" style="7" hidden="1" customWidth="1"/>
    <col min="29" max="29" width="12.375" style="7" hidden="1" customWidth="1"/>
    <col min="30" max="30" width="18.75" style="7" hidden="1" customWidth="1"/>
    <col min="31" max="31" width="16.375" style="7" hidden="1" customWidth="1"/>
    <col min="32" max="32" width="13.25" style="7" hidden="1" customWidth="1"/>
    <col min="33" max="33" width="17.75" style="7" hidden="1" customWidth="1"/>
    <col min="34" max="34" width="14.75" style="7" hidden="1" customWidth="1"/>
    <col min="35" max="51" width="9" style="7" hidden="1" customWidth="1"/>
    <col min="52" max="54" width="10.75" style="7" hidden="1" customWidth="1"/>
    <col min="55" max="16384" width="9" style="7" hidden="1"/>
  </cols>
  <sheetData>
    <row r="1" spans="1:66" customFormat="1" ht="36" customHeight="1" thickBot="1" x14ac:dyDescent="0.2">
      <c r="A1" s="65" t="s">
        <v>152</v>
      </c>
      <c r="C1" s="15"/>
      <c r="D1" s="15"/>
      <c r="E1" s="15"/>
      <c r="F1" s="15"/>
      <c r="G1" s="15"/>
      <c r="H1" s="15"/>
      <c r="I1" s="15"/>
      <c r="K1" s="49"/>
      <c r="N1" s="50"/>
    </row>
    <row r="2" spans="1:66" customFormat="1" ht="36" customHeight="1" x14ac:dyDescent="0.15">
      <c r="A2" s="299"/>
      <c r="B2" s="103"/>
      <c r="C2" s="104"/>
      <c r="D2" s="300" t="s">
        <v>58</v>
      </c>
      <c r="E2" s="300"/>
      <c r="F2" s="300"/>
      <c r="G2" s="67"/>
      <c r="H2" s="67"/>
      <c r="I2" s="68"/>
      <c r="K2" s="49"/>
      <c r="N2" s="50"/>
    </row>
    <row r="3" spans="1:66" customFormat="1" ht="32.25" customHeight="1" x14ac:dyDescent="0.15">
      <c r="A3" s="299"/>
      <c r="B3" s="105" t="s">
        <v>153</v>
      </c>
      <c r="C3" s="106" t="s">
        <v>60</v>
      </c>
      <c r="D3" s="16" t="s">
        <v>154</v>
      </c>
      <c r="E3" s="16" t="s">
        <v>155</v>
      </c>
      <c r="F3" s="16" t="s">
        <v>156</v>
      </c>
      <c r="G3" s="16" t="s">
        <v>157</v>
      </c>
      <c r="H3" s="106" t="s">
        <v>65</v>
      </c>
      <c r="I3" s="107" t="s">
        <v>196</v>
      </c>
      <c r="K3" s="49"/>
      <c r="N3" s="50"/>
    </row>
    <row r="4" spans="1:66" ht="42" customHeight="1" thickBot="1" x14ac:dyDescent="0.2">
      <c r="A4" s="10"/>
      <c r="B4" s="173" t="s">
        <v>158</v>
      </c>
      <c r="C4" s="174" t="s">
        <v>159</v>
      </c>
      <c r="D4" s="174" t="s">
        <v>160</v>
      </c>
      <c r="E4" s="174" t="s">
        <v>161</v>
      </c>
      <c r="F4" s="174" t="s">
        <v>162</v>
      </c>
      <c r="G4" s="174" t="s">
        <v>163</v>
      </c>
      <c r="H4" s="174" t="s">
        <v>67</v>
      </c>
      <c r="I4" s="195" t="s">
        <v>164</v>
      </c>
      <c r="J4" s="11"/>
      <c r="AW4"/>
      <c r="AX4"/>
      <c r="AY4" t="s">
        <v>122</v>
      </c>
      <c r="AZ4"/>
      <c r="BA4" t="s">
        <v>68</v>
      </c>
      <c r="BB4" s="272" t="s">
        <v>69</v>
      </c>
      <c r="BC4" s="272"/>
      <c r="BD4" s="272"/>
      <c r="BE4" s="272"/>
      <c r="BF4" s="272"/>
      <c r="BG4" s="272"/>
      <c r="BH4" s="272"/>
      <c r="BI4" s="272"/>
      <c r="BJ4" s="272"/>
      <c r="BK4"/>
      <c r="BL4"/>
      <c r="BM4"/>
      <c r="BN4" s="18"/>
    </row>
    <row r="5" spans="1:66" ht="7.5" customHeight="1" thickBot="1" x14ac:dyDescent="0.2">
      <c r="A5" s="10"/>
      <c r="B5" s="12"/>
      <c r="C5" s="12"/>
      <c r="D5" s="12"/>
      <c r="E5" s="12"/>
      <c r="F5" s="12"/>
      <c r="G5" s="12"/>
      <c r="H5" s="12"/>
      <c r="AW5"/>
      <c r="AX5" t="s">
        <v>123</v>
      </c>
      <c r="AY5" s="7" t="str">
        <f>IF(F4="","",F4)</f>
        <v>石川県金沢市高畠三丁目76　パールビル2階</v>
      </c>
      <c r="AZ5" t="str">
        <f>SUBSTITUTE(AY5,AY6,"")</f>
        <v>金沢市高畠三丁目76　パールビル2階</v>
      </c>
      <c r="BA5" t="s">
        <v>165</v>
      </c>
      <c r="BB5"/>
      <c r="BC5"/>
      <c r="BD5"/>
      <c r="BE5"/>
      <c r="BF5"/>
      <c r="BG5"/>
      <c r="BH5"/>
      <c r="BI5"/>
      <c r="BJ5"/>
      <c r="BK5"/>
      <c r="BL5"/>
      <c r="BM5"/>
      <c r="BN5" s="18"/>
    </row>
    <row r="6" spans="1:66" customFormat="1" ht="35.25" customHeight="1" x14ac:dyDescent="0.15">
      <c r="A6" s="17"/>
      <c r="B6" s="71"/>
      <c r="C6" s="72"/>
      <c r="D6" s="301" t="s">
        <v>70</v>
      </c>
      <c r="E6" s="301"/>
      <c r="F6" s="301"/>
      <c r="G6" s="302"/>
      <c r="H6" s="292" t="s">
        <v>66</v>
      </c>
      <c r="I6" s="293"/>
      <c r="J6" s="49"/>
      <c r="M6" s="50"/>
      <c r="AX6" t="s">
        <v>124</v>
      </c>
      <c r="AY6" t="str">
        <f>IFERROR(LEFT(AY5,FIND("県",AY5)),LEFT(AY5,3))</f>
        <v>石川県</v>
      </c>
      <c r="BN6" s="18"/>
    </row>
    <row r="7" spans="1:66" ht="45" customHeight="1" thickBot="1" x14ac:dyDescent="0.2">
      <c r="A7" s="108"/>
      <c r="B7" s="237" t="s">
        <v>166</v>
      </c>
      <c r="C7" s="239" t="s">
        <v>167</v>
      </c>
      <c r="D7" s="239" t="s">
        <v>168</v>
      </c>
      <c r="E7" s="239" t="s">
        <v>169</v>
      </c>
      <c r="F7" s="298" t="s">
        <v>170</v>
      </c>
      <c r="G7" s="288" t="s">
        <v>77</v>
      </c>
      <c r="H7" s="290" t="s">
        <v>30</v>
      </c>
      <c r="I7" s="291"/>
      <c r="K7" s="7"/>
      <c r="N7" s="7"/>
      <c r="AW7"/>
      <c r="AX7" t="s">
        <v>125</v>
      </c>
      <c r="AY7" t="str">
        <f>LEFT(AZ5,14)</f>
        <v>金沢市高畠三丁目76　パール</v>
      </c>
      <c r="AZ7"/>
      <c r="BA7"/>
      <c r="BB7" t="b">
        <f>OR($D$9="5営業日(\19,800税込/1検体)",$D$9="5営業日(\26,400税込/1検体)",$D$9="5営業日(-1:\19,800税込/1検体 ／ -2:\26,400税込/1検体)")</f>
        <v>0</v>
      </c>
      <c r="BC7"/>
      <c r="BD7"/>
      <c r="BE7"/>
      <c r="BF7"/>
      <c r="BG7"/>
      <c r="BH7"/>
      <c r="BI7"/>
      <c r="BJ7"/>
      <c r="BK7"/>
      <c r="BL7"/>
      <c r="BM7"/>
      <c r="BN7" s="18"/>
    </row>
    <row r="8" spans="1:66" ht="25.5" customHeight="1" thickBot="1" x14ac:dyDescent="0.2">
      <c r="A8" s="109"/>
      <c r="B8" s="238"/>
      <c r="C8" s="240"/>
      <c r="D8" s="240"/>
      <c r="E8" s="240"/>
      <c r="F8" s="240"/>
      <c r="G8" s="289"/>
      <c r="H8" s="292" t="s">
        <v>71</v>
      </c>
      <c r="I8" s="293"/>
      <c r="K8" s="7"/>
      <c r="N8" s="7"/>
      <c r="AW8"/>
      <c r="AX8" t="s">
        <v>126</v>
      </c>
      <c r="AY8" t="str">
        <f>MID(AZ5,15,14)</f>
        <v>ビル2階</v>
      </c>
      <c r="AZ8"/>
      <c r="BA8"/>
      <c r="BB8" t="b">
        <f>OR($D$9="10営業日(\17,600税込/1検体)",$D$9="10営業日(\24,200税込/1検体)",$D$9="10営業日(-1:\17,600税込/1検体 ／ -2:\24,200税込/1検体)")</f>
        <v>0</v>
      </c>
      <c r="BC8"/>
      <c r="BD8"/>
      <c r="BE8"/>
      <c r="BF8"/>
      <c r="BG8"/>
      <c r="BH8"/>
      <c r="BI8"/>
      <c r="BJ8"/>
      <c r="BK8"/>
      <c r="BL8"/>
      <c r="BM8"/>
      <c r="BN8" s="18"/>
    </row>
    <row r="9" spans="1:66" ht="90" customHeight="1" thickBot="1" x14ac:dyDescent="0.2">
      <c r="A9" s="110"/>
      <c r="B9" s="173" t="s">
        <v>171</v>
      </c>
      <c r="C9" s="196" t="s">
        <v>172</v>
      </c>
      <c r="D9" s="196" t="s">
        <v>210</v>
      </c>
      <c r="E9" s="196" t="s">
        <v>78</v>
      </c>
      <c r="F9" s="174" t="s">
        <v>173</v>
      </c>
      <c r="G9" s="174" t="s">
        <v>93</v>
      </c>
      <c r="H9" s="294" t="s">
        <v>174</v>
      </c>
      <c r="I9" s="295"/>
      <c r="K9" s="7"/>
      <c r="N9" s="7"/>
      <c r="AW9"/>
      <c r="AX9" t="s">
        <v>127</v>
      </c>
      <c r="AY9" t="str">
        <f>MID(AZ5,29,14)</f>
        <v/>
      </c>
      <c r="AZ9"/>
      <c r="BA9" s="88" t="str">
        <f>IF($C$9="JIS A1481-1","JIS A1481-1",IF($C$9="JIS A1481-2","JIS A1481-2",IF($C$9="-1及び-2混在
(試料情報の分析方法欄(セルJ68以降)に個別記載必要)","-1及び-2混在","確認必要")))</f>
        <v>JIS A1481-1</v>
      </c>
      <c r="BB9" s="88" t="str">
        <f>IF(BB7=TRUE,"5営業日",IF(BB8=TRUE,"10営業日","確認必要"))</f>
        <v>確認必要</v>
      </c>
      <c r="BC9" s="88" t="str">
        <f>IF($E$9="有(+\11.000税込/1検体)","有","無")</f>
        <v>無</v>
      </c>
      <c r="BD9"/>
      <c r="BE9"/>
      <c r="BF9"/>
      <c r="BG9"/>
      <c r="BH9"/>
      <c r="BI9"/>
      <c r="BJ9"/>
      <c r="BK9"/>
      <c r="BL9"/>
      <c r="BM9"/>
      <c r="BN9" s="18"/>
    </row>
    <row r="10" spans="1:66" ht="8.25" customHeight="1" thickBot="1" x14ac:dyDescent="0.2">
      <c r="A10" s="6"/>
      <c r="AW10"/>
      <c r="AX10" t="s">
        <v>128</v>
      </c>
      <c r="AY10" t="str">
        <f>MID(AZ5,43,14)</f>
        <v/>
      </c>
      <c r="AZ10"/>
      <c r="BA10"/>
      <c r="BB10"/>
      <c r="BC10"/>
      <c r="BD10">
        <v>308</v>
      </c>
      <c r="BE10"/>
      <c r="BF10"/>
      <c r="BG10"/>
      <c r="BH10"/>
      <c r="BI10"/>
      <c r="BJ10"/>
      <c r="BK10"/>
      <c r="BL10"/>
      <c r="BM10"/>
      <c r="BN10" s="18"/>
    </row>
    <row r="11" spans="1:66" customFormat="1" ht="35.25" customHeight="1" x14ac:dyDescent="0.15">
      <c r="A11" s="296" t="s">
        <v>79</v>
      </c>
      <c r="B11" s="283" t="s">
        <v>175</v>
      </c>
      <c r="C11" s="284"/>
      <c r="D11" s="284"/>
      <c r="E11" s="284"/>
      <c r="F11" s="284"/>
      <c r="G11" s="284"/>
      <c r="H11" s="284"/>
      <c r="I11" s="284"/>
      <c r="J11" s="285"/>
      <c r="BA11" s="89" t="s">
        <v>129</v>
      </c>
      <c r="BB11" s="89" t="s">
        <v>130</v>
      </c>
      <c r="BC11" s="89" t="s">
        <v>131</v>
      </c>
      <c r="BN11" s="18"/>
    </row>
    <row r="12" spans="1:66" s="22" customFormat="1" ht="60" customHeight="1" thickBot="1" x14ac:dyDescent="0.2">
      <c r="A12" s="297"/>
      <c r="B12" s="73" t="s">
        <v>176</v>
      </c>
      <c r="C12" s="74" t="s">
        <v>177</v>
      </c>
      <c r="D12" s="74" t="s">
        <v>178</v>
      </c>
      <c r="E12" s="75" t="s">
        <v>179</v>
      </c>
      <c r="F12" s="74" t="s">
        <v>180</v>
      </c>
      <c r="G12" s="74" t="s">
        <v>181</v>
      </c>
      <c r="H12" s="86" t="s">
        <v>182</v>
      </c>
      <c r="I12" s="87" t="s">
        <v>183</v>
      </c>
      <c r="J12" s="76" t="s">
        <v>184</v>
      </c>
      <c r="BN12" s="19"/>
    </row>
    <row r="13" spans="1:66" ht="45" customHeight="1" thickTop="1" thickBot="1" x14ac:dyDescent="0.2">
      <c r="A13" s="111">
        <v>1</v>
      </c>
      <c r="B13" s="182">
        <v>45748</v>
      </c>
      <c r="C13" s="197" t="s">
        <v>86</v>
      </c>
      <c r="D13" s="198" t="s">
        <v>185</v>
      </c>
      <c r="E13" s="183" t="s">
        <v>186</v>
      </c>
      <c r="F13" s="199" t="s">
        <v>187</v>
      </c>
      <c r="G13" s="200" t="s">
        <v>188</v>
      </c>
      <c r="H13" s="200" t="s">
        <v>189</v>
      </c>
      <c r="I13" s="200" t="s">
        <v>189</v>
      </c>
      <c r="J13" s="116"/>
      <c r="K13" s="7"/>
      <c r="N13" s="7"/>
      <c r="AW13"/>
      <c r="AX13"/>
      <c r="AY13"/>
      <c r="AZ13" s="94">
        <f>IF($C13="","",$A13)</f>
        <v>1</v>
      </c>
      <c r="BA13" s="88">
        <f>IF(BA9="JIS A1481-1",73,IF(BA9="JIS A1481-2",75,11))</f>
        <v>73</v>
      </c>
      <c r="BB13" s="95">
        <f t="shared" ref="BB13:BB30" si="0">IF(C13="","",IF($BA$13&lt;&gt;11,IF($BC$9="無",$BA$13,$BA$13+1),IF(AND($J13=$BF$101,$BC$9="無"),73,IF(AND($J13=$BF$101,$BC$9="有"),74,IF(AND($J13=$BF$102,$BC$9="無"),75,IF(AND($J13=$BF$102,$BC$9="有"),76,IF($BC$9="無",73,74)))))))</f>
        <v>73</v>
      </c>
      <c r="BC13" s="96">
        <f>IF($C13="","",IF($BB$9="5営業日",371,IF($BB$9="10営業日",372,371)))</f>
        <v>371</v>
      </c>
      <c r="BD13" s="91" t="str">
        <f>IF($G$9&lt;&gt;"",$G$9,"")</f>
        <v>集合住宅</v>
      </c>
      <c r="BE13" s="88">
        <f>IF($C13="","",IF($BB$9="5営業日",7,IF($BB$9="10営業日",8,7)))</f>
        <v>7</v>
      </c>
      <c r="BF13" s="117">
        <f>COUNT($BB$13:$BB$33)</f>
        <v>3</v>
      </c>
      <c r="BG13"/>
      <c r="BH13"/>
      <c r="BI13"/>
      <c r="BJ13"/>
      <c r="BK13"/>
      <c r="BL13"/>
      <c r="BM13"/>
      <c r="BN13" s="18"/>
    </row>
    <row r="14" spans="1:66" ht="45" customHeight="1" thickTop="1" thickBot="1" x14ac:dyDescent="0.2">
      <c r="A14" s="111">
        <v>2</v>
      </c>
      <c r="B14" s="182">
        <v>45748</v>
      </c>
      <c r="C14" s="197" t="s">
        <v>190</v>
      </c>
      <c r="D14" s="198" t="s">
        <v>191</v>
      </c>
      <c r="E14" s="183" t="s">
        <v>186</v>
      </c>
      <c r="F14" s="199" t="s">
        <v>92</v>
      </c>
      <c r="G14" s="200" t="s">
        <v>188</v>
      </c>
      <c r="H14" s="200" t="s">
        <v>189</v>
      </c>
      <c r="I14" s="200" t="s">
        <v>189</v>
      </c>
      <c r="J14" s="116"/>
      <c r="K14" s="7"/>
      <c r="N14" s="7"/>
      <c r="AW14"/>
      <c r="AX14"/>
      <c r="AY14"/>
      <c r="AZ14" s="94">
        <f t="shared" ref="AZ14:AZ33" si="1">IF($C14="","",$A14)</f>
        <v>2</v>
      </c>
      <c r="BA14"/>
      <c r="BB14" s="94">
        <f t="shared" si="0"/>
        <v>73</v>
      </c>
      <c r="BC14" s="96">
        <f t="shared" ref="BC14:BC33" si="2">IF($C14="","",IF($BB$9="5営業日",371,IF($BB$9="10営業日",372,371)))</f>
        <v>371</v>
      </c>
      <c r="BD14" s="118" t="str">
        <f t="shared" ref="BD14:BD33" si="3">IF($G$9&lt;&gt;"",$G$9,"")</f>
        <v>集合住宅</v>
      </c>
      <c r="BE14" s="88">
        <f t="shared" ref="BE14:BE33" si="4">IF($C14="","",IF($BB$9="5営業日",7,IF($BB$9="10営業日",8,7)))</f>
        <v>7</v>
      </c>
      <c r="BF14"/>
      <c r="BG14"/>
      <c r="BH14"/>
      <c r="BI14"/>
      <c r="BJ14"/>
      <c r="BK14"/>
      <c r="BL14"/>
      <c r="BM14"/>
      <c r="BN14" s="18"/>
    </row>
    <row r="15" spans="1:66" ht="45" customHeight="1" thickTop="1" thickBot="1" x14ac:dyDescent="0.2">
      <c r="A15" s="111">
        <v>3</v>
      </c>
      <c r="B15" s="182">
        <v>45748</v>
      </c>
      <c r="C15" s="197" t="s">
        <v>192</v>
      </c>
      <c r="D15" s="198" t="s">
        <v>193</v>
      </c>
      <c r="E15" s="183" t="s">
        <v>186</v>
      </c>
      <c r="F15" s="199" t="s">
        <v>101</v>
      </c>
      <c r="G15" s="200" t="s">
        <v>188</v>
      </c>
      <c r="H15" s="200" t="s">
        <v>189</v>
      </c>
      <c r="I15" s="200" t="s">
        <v>189</v>
      </c>
      <c r="J15" s="116"/>
      <c r="K15" s="7"/>
      <c r="N15" s="7"/>
      <c r="AW15"/>
      <c r="AX15"/>
      <c r="AY15"/>
      <c r="AZ15" s="94">
        <f t="shared" si="1"/>
        <v>3</v>
      </c>
      <c r="BA15"/>
      <c r="BB15" s="94">
        <f t="shared" si="0"/>
        <v>73</v>
      </c>
      <c r="BC15" s="96">
        <f t="shared" si="2"/>
        <v>371</v>
      </c>
      <c r="BD15" s="119" t="str">
        <f t="shared" si="3"/>
        <v>集合住宅</v>
      </c>
      <c r="BE15" s="88">
        <f t="shared" si="4"/>
        <v>7</v>
      </c>
      <c r="BF15"/>
      <c r="BG15"/>
      <c r="BH15"/>
      <c r="BI15"/>
      <c r="BJ15"/>
      <c r="BK15"/>
      <c r="BL15"/>
      <c r="BM15"/>
      <c r="BN15" s="18"/>
    </row>
    <row r="16" spans="1:66" ht="45" customHeight="1" thickTop="1" thickBot="1" x14ac:dyDescent="0.2">
      <c r="A16" s="111">
        <v>4</v>
      </c>
      <c r="B16" s="13"/>
      <c r="C16" s="112"/>
      <c r="D16" s="113"/>
      <c r="E16" s="101"/>
      <c r="F16" s="112"/>
      <c r="G16" s="113"/>
      <c r="H16" s="115"/>
      <c r="I16" s="115"/>
      <c r="J16" s="116"/>
      <c r="K16" s="7"/>
      <c r="N16" s="7"/>
      <c r="AW16"/>
      <c r="AX16"/>
      <c r="AY16"/>
      <c r="AZ16" s="94" t="str">
        <f t="shared" si="1"/>
        <v/>
      </c>
      <c r="BA16"/>
      <c r="BB16" s="94" t="str">
        <f t="shared" si="0"/>
        <v/>
      </c>
      <c r="BC16" s="96" t="str">
        <f t="shared" si="2"/>
        <v/>
      </c>
      <c r="BD16" s="120" t="str">
        <f t="shared" si="3"/>
        <v>集合住宅</v>
      </c>
      <c r="BE16" s="88" t="str">
        <f t="shared" si="4"/>
        <v/>
      </c>
      <c r="BF16"/>
      <c r="BG16"/>
      <c r="BH16"/>
      <c r="BI16"/>
      <c r="BJ16"/>
      <c r="BK16"/>
      <c r="BL16"/>
      <c r="BM16"/>
      <c r="BN16" s="18"/>
    </row>
    <row r="17" spans="1:66" ht="45" customHeight="1" thickTop="1" thickBot="1" x14ac:dyDescent="0.2">
      <c r="A17" s="111">
        <v>5</v>
      </c>
      <c r="B17" s="13"/>
      <c r="C17" s="112"/>
      <c r="D17" s="113"/>
      <c r="E17" s="101"/>
      <c r="F17" s="112"/>
      <c r="G17" s="113"/>
      <c r="H17" s="115"/>
      <c r="I17" s="115"/>
      <c r="J17" s="121"/>
      <c r="K17" s="7"/>
      <c r="N17" s="7"/>
      <c r="AW17"/>
      <c r="AX17"/>
      <c r="AY17"/>
      <c r="AZ17" s="94" t="str">
        <f t="shared" si="1"/>
        <v/>
      </c>
      <c r="BA17"/>
      <c r="BB17" s="94" t="str">
        <f t="shared" si="0"/>
        <v/>
      </c>
      <c r="BC17" s="96" t="str">
        <f t="shared" si="2"/>
        <v/>
      </c>
      <c r="BD17" s="118" t="str">
        <f t="shared" si="3"/>
        <v>集合住宅</v>
      </c>
      <c r="BE17" s="88" t="str">
        <f t="shared" si="4"/>
        <v/>
      </c>
      <c r="BF17"/>
      <c r="BG17"/>
      <c r="BH17"/>
      <c r="BI17"/>
      <c r="BJ17"/>
      <c r="BK17"/>
      <c r="BL17"/>
      <c r="BM17"/>
      <c r="BN17" s="18"/>
    </row>
    <row r="18" spans="1:66" ht="45" customHeight="1" thickTop="1" thickBot="1" x14ac:dyDescent="0.2">
      <c r="A18" s="111">
        <v>6</v>
      </c>
      <c r="B18" s="13"/>
      <c r="C18" s="112"/>
      <c r="D18" s="113"/>
      <c r="E18" s="101"/>
      <c r="F18" s="112"/>
      <c r="G18" s="113"/>
      <c r="H18" s="115"/>
      <c r="I18" s="115"/>
      <c r="J18" s="121"/>
      <c r="K18" s="7"/>
      <c r="N18" s="7"/>
      <c r="AW18"/>
      <c r="AX18"/>
      <c r="AY18"/>
      <c r="AZ18" s="94" t="str">
        <f t="shared" si="1"/>
        <v/>
      </c>
      <c r="BA18"/>
      <c r="BB18" s="94" t="str">
        <f t="shared" si="0"/>
        <v/>
      </c>
      <c r="BC18" s="96" t="str">
        <f t="shared" si="2"/>
        <v/>
      </c>
      <c r="BD18" s="119" t="str">
        <f t="shared" si="3"/>
        <v>集合住宅</v>
      </c>
      <c r="BE18" s="88" t="str">
        <f t="shared" si="4"/>
        <v/>
      </c>
      <c r="BF18"/>
      <c r="BG18"/>
      <c r="BH18"/>
      <c r="BI18"/>
      <c r="BJ18"/>
      <c r="BK18"/>
      <c r="BL18"/>
      <c r="BM18"/>
      <c r="BN18" s="18"/>
    </row>
    <row r="19" spans="1:66" ht="45" customHeight="1" thickTop="1" thickBot="1" x14ac:dyDescent="0.2">
      <c r="A19" s="111">
        <v>7</v>
      </c>
      <c r="B19" s="13"/>
      <c r="C19" s="112"/>
      <c r="D19" s="113"/>
      <c r="E19" s="101"/>
      <c r="F19" s="112"/>
      <c r="G19" s="113"/>
      <c r="H19" s="115"/>
      <c r="I19" s="115"/>
      <c r="J19" s="121"/>
      <c r="K19" s="7"/>
      <c r="N19" s="7"/>
      <c r="AW19"/>
      <c r="AX19"/>
      <c r="AY19"/>
      <c r="AZ19" s="94" t="str">
        <f t="shared" si="1"/>
        <v/>
      </c>
      <c r="BA19"/>
      <c r="BB19" s="94" t="str">
        <f t="shared" si="0"/>
        <v/>
      </c>
      <c r="BC19" s="96" t="str">
        <f t="shared" si="2"/>
        <v/>
      </c>
      <c r="BD19" s="118" t="str">
        <f t="shared" si="3"/>
        <v>集合住宅</v>
      </c>
      <c r="BE19" s="88" t="str">
        <f t="shared" si="4"/>
        <v/>
      </c>
      <c r="BF19"/>
      <c r="BG19"/>
      <c r="BH19"/>
      <c r="BI19"/>
      <c r="BJ19"/>
      <c r="BK19"/>
      <c r="BL19"/>
      <c r="BM19"/>
      <c r="BN19" s="18"/>
    </row>
    <row r="20" spans="1:66" ht="45" customHeight="1" thickTop="1" thickBot="1" x14ac:dyDescent="0.2">
      <c r="A20" s="111">
        <v>8</v>
      </c>
      <c r="B20" s="13"/>
      <c r="C20" s="114"/>
      <c r="D20" s="112"/>
      <c r="E20" s="101"/>
      <c r="F20" s="114"/>
      <c r="G20" s="113"/>
      <c r="H20" s="113"/>
      <c r="I20" s="112"/>
      <c r="J20" s="121" t="str">
        <f t="shared" ref="J20:J33" si="5">IF(ISBLANK($C20),"",IF(ISBLANK($C$9),"",IF($C$9="JIS A1481-1","-1",IF($C$9="JIS A1481-2","-2","-1"))))</f>
        <v/>
      </c>
      <c r="K20" s="7"/>
      <c r="N20" s="7"/>
      <c r="AW20"/>
      <c r="AX20"/>
      <c r="AY20"/>
      <c r="AZ20" s="94" t="str">
        <f t="shared" si="1"/>
        <v/>
      </c>
      <c r="BA20"/>
      <c r="BB20" s="94" t="str">
        <f t="shared" si="0"/>
        <v/>
      </c>
      <c r="BC20" s="96" t="str">
        <f t="shared" si="2"/>
        <v/>
      </c>
      <c r="BD20" s="119" t="str">
        <f t="shared" si="3"/>
        <v>集合住宅</v>
      </c>
      <c r="BE20" s="88" t="str">
        <f t="shared" si="4"/>
        <v/>
      </c>
      <c r="BF20"/>
      <c r="BG20"/>
      <c r="BH20"/>
      <c r="BI20"/>
      <c r="BJ20"/>
      <c r="BK20"/>
      <c r="BL20"/>
      <c r="BM20"/>
      <c r="BN20" s="18"/>
    </row>
    <row r="21" spans="1:66" ht="45" customHeight="1" thickTop="1" thickBot="1" x14ac:dyDescent="0.2">
      <c r="A21" s="136"/>
      <c r="B21" s="137"/>
      <c r="C21" s="138"/>
      <c r="D21" s="139"/>
      <c r="E21" s="140"/>
      <c r="F21" s="138"/>
      <c r="G21" s="141"/>
      <c r="H21" s="141"/>
      <c r="I21" s="139"/>
      <c r="J21" s="142" t="str">
        <f t="shared" si="5"/>
        <v/>
      </c>
      <c r="K21" s="7"/>
      <c r="N21" s="7"/>
      <c r="AW21"/>
      <c r="AX21"/>
      <c r="AY21"/>
      <c r="AZ21" s="94" t="str">
        <f t="shared" si="1"/>
        <v/>
      </c>
      <c r="BA21"/>
      <c r="BB21" s="94" t="str">
        <f t="shared" si="0"/>
        <v/>
      </c>
      <c r="BC21" s="96" t="str">
        <f t="shared" si="2"/>
        <v/>
      </c>
      <c r="BD21" s="118" t="str">
        <f t="shared" si="3"/>
        <v>集合住宅</v>
      </c>
      <c r="BE21" s="88" t="str">
        <f t="shared" si="4"/>
        <v/>
      </c>
      <c r="BF21"/>
      <c r="BG21"/>
      <c r="BH21"/>
      <c r="BI21"/>
      <c r="BJ21"/>
      <c r="BK21"/>
      <c r="BL21"/>
      <c r="BM21"/>
      <c r="BN21" s="18"/>
    </row>
    <row r="22" spans="1:66" ht="45" customHeight="1" thickTop="1" thickBot="1" x14ac:dyDescent="0.2">
      <c r="A22" s="201" t="s">
        <v>194</v>
      </c>
      <c r="B22" s="202"/>
      <c r="C22" s="203"/>
      <c r="D22" s="204"/>
      <c r="E22" s="205"/>
      <c r="F22" s="203"/>
      <c r="G22" s="147"/>
      <c r="H22" s="147"/>
      <c r="I22" s="145"/>
      <c r="J22" s="123"/>
      <c r="K22" s="7"/>
      <c r="N22" s="7"/>
      <c r="AW22"/>
      <c r="AX22"/>
      <c r="AY22"/>
      <c r="AZ22" s="94"/>
      <c r="BA22"/>
      <c r="BB22" s="94"/>
      <c r="BC22" s="96"/>
      <c r="BD22" s="118"/>
      <c r="BE22" s="88"/>
      <c r="BF22"/>
      <c r="BG22"/>
      <c r="BH22"/>
      <c r="BI22"/>
      <c r="BJ22"/>
      <c r="BK22"/>
      <c r="BL22"/>
      <c r="BM22"/>
      <c r="BN22" s="18"/>
    </row>
    <row r="23" spans="1:66" s="129" customFormat="1" ht="45" customHeight="1" thickTop="1" thickBot="1" x14ac:dyDescent="0.2">
      <c r="A23" s="206" t="s">
        <v>209</v>
      </c>
      <c r="B23" s="207"/>
      <c r="C23" s="208"/>
      <c r="D23" s="208"/>
      <c r="E23" s="208"/>
      <c r="F23" s="208"/>
      <c r="G23" s="148"/>
      <c r="H23" s="148"/>
      <c r="I23" s="149"/>
      <c r="J23" s="128"/>
      <c r="AW23" s="130"/>
      <c r="AX23" s="130"/>
      <c r="AY23" s="130"/>
      <c r="AZ23" s="131"/>
      <c r="BA23" s="130"/>
      <c r="BB23" s="131"/>
      <c r="BC23" s="132"/>
      <c r="BD23" s="133"/>
      <c r="BE23" s="134"/>
      <c r="BF23" s="130"/>
      <c r="BG23" s="130"/>
      <c r="BH23" s="130"/>
      <c r="BI23" s="130"/>
      <c r="BJ23" s="130"/>
      <c r="BK23" s="130"/>
      <c r="BL23" s="130"/>
      <c r="BM23" s="130"/>
      <c r="BN23" s="135"/>
    </row>
    <row r="24" spans="1:66" ht="45" customHeight="1" thickTop="1" thickBot="1" x14ac:dyDescent="0.2">
      <c r="A24" s="122"/>
      <c r="B24" s="143"/>
      <c r="C24" s="144"/>
      <c r="D24" s="145"/>
      <c r="E24" s="146"/>
      <c r="F24" s="144"/>
      <c r="G24" s="147"/>
      <c r="H24" s="147"/>
      <c r="I24" s="145"/>
      <c r="J24" s="123" t="str">
        <f t="shared" si="5"/>
        <v/>
      </c>
      <c r="K24" s="7"/>
      <c r="N24" s="7"/>
      <c r="AW24"/>
      <c r="AX24"/>
      <c r="AY24"/>
      <c r="AZ24" s="94" t="str">
        <f t="shared" si="1"/>
        <v/>
      </c>
      <c r="BA24"/>
      <c r="BB24" s="94" t="str">
        <f t="shared" si="0"/>
        <v/>
      </c>
      <c r="BC24" s="96" t="str">
        <f t="shared" si="2"/>
        <v/>
      </c>
      <c r="BD24" s="124" t="str">
        <f t="shared" si="3"/>
        <v>集合住宅</v>
      </c>
      <c r="BE24" s="88" t="str">
        <f t="shared" si="4"/>
        <v/>
      </c>
      <c r="BF24"/>
      <c r="BG24"/>
      <c r="BH24"/>
      <c r="BI24"/>
      <c r="BJ24"/>
      <c r="BK24"/>
      <c r="BL24"/>
      <c r="BM24"/>
      <c r="BN24" s="18"/>
    </row>
    <row r="25" spans="1:66" ht="45" customHeight="1" thickTop="1" thickBot="1" x14ac:dyDescent="0.2">
      <c r="A25" s="122"/>
      <c r="B25" s="143"/>
      <c r="C25" s="144"/>
      <c r="D25" s="145"/>
      <c r="E25" s="146"/>
      <c r="F25" s="144"/>
      <c r="G25" s="147"/>
      <c r="H25" s="147"/>
      <c r="I25" s="145"/>
      <c r="J25" s="123" t="str">
        <f t="shared" si="5"/>
        <v/>
      </c>
      <c r="K25" s="7"/>
      <c r="N25" s="7"/>
      <c r="AW25"/>
      <c r="AX25"/>
      <c r="AY25"/>
      <c r="AZ25" s="94" t="str">
        <f t="shared" si="1"/>
        <v/>
      </c>
      <c r="BA25"/>
      <c r="BB25" s="94" t="str">
        <f t="shared" si="0"/>
        <v/>
      </c>
      <c r="BC25" s="96" t="str">
        <f t="shared" si="2"/>
        <v/>
      </c>
      <c r="BD25" s="119" t="str">
        <f t="shared" si="3"/>
        <v>集合住宅</v>
      </c>
      <c r="BE25" s="88" t="str">
        <f t="shared" si="4"/>
        <v/>
      </c>
      <c r="BF25"/>
      <c r="BG25"/>
      <c r="BH25"/>
      <c r="BI25"/>
      <c r="BJ25"/>
      <c r="BK25"/>
      <c r="BL25"/>
      <c r="BM25"/>
      <c r="BN25" s="18"/>
    </row>
    <row r="26" spans="1:66" ht="45" customHeight="1" thickTop="1" thickBot="1" x14ac:dyDescent="0.2">
      <c r="A26" s="122"/>
      <c r="B26" s="143"/>
      <c r="C26" s="144"/>
      <c r="E26" s="146"/>
      <c r="F26" s="144"/>
      <c r="G26" s="147"/>
      <c r="H26" s="147"/>
      <c r="I26" s="145"/>
      <c r="J26" s="123" t="str">
        <f t="shared" si="5"/>
        <v/>
      </c>
      <c r="K26" s="7"/>
      <c r="N26" s="7"/>
      <c r="AW26"/>
      <c r="AX26"/>
      <c r="AY26"/>
      <c r="AZ26" s="94" t="str">
        <f t="shared" si="1"/>
        <v/>
      </c>
      <c r="BA26"/>
      <c r="BB26" s="94" t="str">
        <f t="shared" si="0"/>
        <v/>
      </c>
      <c r="BC26" s="96" t="str">
        <f t="shared" si="2"/>
        <v/>
      </c>
      <c r="BD26" s="118" t="str">
        <f t="shared" si="3"/>
        <v>集合住宅</v>
      </c>
      <c r="BE26" s="88" t="str">
        <f t="shared" si="4"/>
        <v/>
      </c>
      <c r="BF26"/>
      <c r="BG26"/>
      <c r="BH26"/>
      <c r="BI26"/>
      <c r="BJ26"/>
      <c r="BK26"/>
      <c r="BL26"/>
      <c r="BM26"/>
      <c r="BN26" s="18"/>
    </row>
    <row r="27" spans="1:66" ht="45" customHeight="1" thickTop="1" thickBot="1" x14ac:dyDescent="0.2">
      <c r="A27" s="122"/>
      <c r="B27" s="143"/>
      <c r="C27" s="144"/>
      <c r="D27" s="145"/>
      <c r="E27" s="146"/>
      <c r="G27" s="147"/>
      <c r="I27" s="145"/>
      <c r="J27" s="123" t="str">
        <f t="shared" si="5"/>
        <v/>
      </c>
      <c r="K27" s="7"/>
      <c r="N27" s="7"/>
      <c r="AW27"/>
      <c r="AX27"/>
      <c r="AY27"/>
      <c r="AZ27" s="94" t="str">
        <f t="shared" si="1"/>
        <v/>
      </c>
      <c r="BA27"/>
      <c r="BB27" s="94" t="str">
        <f t="shared" si="0"/>
        <v/>
      </c>
      <c r="BC27" s="96" t="str">
        <f t="shared" si="2"/>
        <v/>
      </c>
      <c r="BD27" s="119" t="str">
        <f t="shared" si="3"/>
        <v>集合住宅</v>
      </c>
      <c r="BE27" s="88" t="str">
        <f t="shared" si="4"/>
        <v/>
      </c>
      <c r="BF27"/>
      <c r="BG27"/>
      <c r="BH27"/>
      <c r="BI27"/>
      <c r="BJ27"/>
      <c r="BK27"/>
      <c r="BL27"/>
      <c r="BM27"/>
      <c r="BN27" s="18"/>
    </row>
    <row r="28" spans="1:66" ht="45" customHeight="1" thickTop="1" thickBot="1" x14ac:dyDescent="0.2">
      <c r="A28" s="122"/>
      <c r="B28" s="143"/>
      <c r="C28" s="144"/>
      <c r="D28" s="145"/>
      <c r="E28" s="146"/>
      <c r="F28" s="144"/>
      <c r="G28" s="147"/>
      <c r="H28" s="147"/>
      <c r="I28" s="145"/>
      <c r="J28" s="123" t="str">
        <f t="shared" si="5"/>
        <v/>
      </c>
      <c r="K28" s="7"/>
      <c r="N28" s="7"/>
      <c r="AW28"/>
      <c r="AX28"/>
      <c r="AY28"/>
      <c r="AZ28" s="94" t="str">
        <f t="shared" si="1"/>
        <v/>
      </c>
      <c r="BA28"/>
      <c r="BB28" s="94" t="str">
        <f t="shared" si="0"/>
        <v/>
      </c>
      <c r="BC28" s="96" t="str">
        <f t="shared" si="2"/>
        <v/>
      </c>
      <c r="BD28" s="118" t="str">
        <f t="shared" si="3"/>
        <v>集合住宅</v>
      </c>
      <c r="BE28" s="88" t="str">
        <f t="shared" si="4"/>
        <v/>
      </c>
      <c r="BF28"/>
      <c r="BG28"/>
      <c r="BH28"/>
      <c r="BI28"/>
      <c r="BJ28"/>
      <c r="BK28"/>
      <c r="BL28"/>
      <c r="BM28"/>
      <c r="BN28" s="18"/>
    </row>
    <row r="29" spans="1:66" ht="45" customHeight="1" thickTop="1" thickBot="1" x14ac:dyDescent="0.2">
      <c r="A29" s="122"/>
      <c r="B29" s="143"/>
      <c r="C29" s="144"/>
      <c r="D29" s="145"/>
      <c r="E29" s="146"/>
      <c r="F29" s="144"/>
      <c r="G29" s="147"/>
      <c r="H29" s="147"/>
      <c r="I29" s="145"/>
      <c r="J29" s="123" t="str">
        <f t="shared" si="5"/>
        <v/>
      </c>
      <c r="K29" s="7"/>
      <c r="N29" s="7"/>
      <c r="AW29"/>
      <c r="AX29"/>
      <c r="AY29"/>
      <c r="AZ29" s="94" t="str">
        <f t="shared" si="1"/>
        <v/>
      </c>
      <c r="BA29"/>
      <c r="BB29" s="94" t="str">
        <f t="shared" si="0"/>
        <v/>
      </c>
      <c r="BC29" s="96" t="str">
        <f t="shared" si="2"/>
        <v/>
      </c>
      <c r="BD29" s="119" t="str">
        <f t="shared" si="3"/>
        <v>集合住宅</v>
      </c>
      <c r="BE29" s="88" t="str">
        <f t="shared" si="4"/>
        <v/>
      </c>
      <c r="BF29"/>
      <c r="BG29"/>
      <c r="BH29"/>
      <c r="BI29"/>
      <c r="BJ29"/>
      <c r="BK29"/>
      <c r="BL29"/>
      <c r="BM29"/>
      <c r="BN29" s="18"/>
    </row>
    <row r="30" spans="1:66" ht="45" customHeight="1" thickTop="1" thickBot="1" x14ac:dyDescent="0.2">
      <c r="A30" s="122"/>
      <c r="B30" s="143"/>
      <c r="C30" s="144"/>
      <c r="D30" s="145"/>
      <c r="E30" s="146"/>
      <c r="F30" s="144"/>
      <c r="G30" s="147"/>
      <c r="H30" s="147"/>
      <c r="I30" s="145"/>
      <c r="J30" s="123" t="str">
        <f t="shared" si="5"/>
        <v/>
      </c>
      <c r="K30" s="7"/>
      <c r="N30" s="7"/>
      <c r="AW30"/>
      <c r="AX30"/>
      <c r="AY30"/>
      <c r="AZ30" s="94" t="str">
        <f t="shared" si="1"/>
        <v/>
      </c>
      <c r="BA30"/>
      <c r="BB30" s="94" t="str">
        <f t="shared" si="0"/>
        <v/>
      </c>
      <c r="BC30" s="96" t="str">
        <f t="shared" si="2"/>
        <v/>
      </c>
      <c r="BD30" s="118" t="str">
        <f t="shared" si="3"/>
        <v>集合住宅</v>
      </c>
      <c r="BE30" s="88" t="str">
        <f t="shared" si="4"/>
        <v/>
      </c>
      <c r="BF30"/>
      <c r="BG30"/>
      <c r="BH30"/>
      <c r="BI30"/>
      <c r="BJ30"/>
      <c r="BK30"/>
      <c r="BL30"/>
      <c r="BM30"/>
      <c r="BN30" s="18"/>
    </row>
    <row r="31" spans="1:66" ht="45" customHeight="1" thickTop="1" thickBot="1" x14ac:dyDescent="0.2">
      <c r="A31" s="122"/>
      <c r="B31" s="143"/>
      <c r="C31" s="144"/>
      <c r="D31" s="145"/>
      <c r="E31" s="146"/>
      <c r="F31" s="144"/>
      <c r="G31" s="147"/>
      <c r="H31" s="147"/>
      <c r="I31" s="145"/>
      <c r="J31" s="123"/>
      <c r="K31" s="7"/>
      <c r="N31" s="7"/>
      <c r="AW31"/>
      <c r="AX31"/>
      <c r="AY31"/>
      <c r="AZ31" s="94"/>
      <c r="BA31"/>
      <c r="BB31" s="94"/>
      <c r="BC31" s="96"/>
      <c r="BD31" s="118"/>
      <c r="BE31" s="88"/>
      <c r="BF31"/>
      <c r="BG31"/>
      <c r="BH31"/>
      <c r="BI31"/>
      <c r="BJ31"/>
      <c r="BK31"/>
      <c r="BL31"/>
      <c r="BM31"/>
      <c r="BN31" s="18"/>
    </row>
    <row r="32" spans="1:66" ht="45" customHeight="1" thickTop="1" thickBot="1" x14ac:dyDescent="0.2">
      <c r="A32" s="158"/>
      <c r="B32" s="153"/>
      <c r="C32" s="154"/>
      <c r="D32" s="155"/>
      <c r="E32" s="156"/>
      <c r="F32" s="154"/>
      <c r="G32" s="157"/>
      <c r="H32" s="157"/>
      <c r="I32" s="155"/>
      <c r="J32" s="159"/>
      <c r="K32" s="7"/>
      <c r="N32" s="7"/>
      <c r="AW32"/>
      <c r="AX32"/>
      <c r="AY32"/>
      <c r="AZ32" s="94"/>
      <c r="BA32"/>
      <c r="BB32" s="94"/>
      <c r="BC32" s="96"/>
      <c r="BD32" s="118"/>
      <c r="BE32" s="88"/>
      <c r="BF32"/>
      <c r="BG32"/>
      <c r="BH32"/>
      <c r="BI32"/>
      <c r="BJ32"/>
      <c r="BK32"/>
      <c r="BL32"/>
      <c r="BM32"/>
      <c r="BN32" s="18"/>
    </row>
    <row r="33" spans="1:66" ht="45" hidden="1" customHeight="1" thickTop="1" thickBot="1" x14ac:dyDescent="0.2">
      <c r="A33" s="150"/>
      <c r="B33" s="143"/>
      <c r="C33" s="144"/>
      <c r="G33" s="147"/>
      <c r="H33" s="147"/>
      <c r="I33" s="151"/>
      <c r="J33" s="152" t="str">
        <f t="shared" si="5"/>
        <v/>
      </c>
      <c r="K33" s="7"/>
      <c r="N33" s="7"/>
      <c r="AW33"/>
      <c r="AX33"/>
      <c r="AY33"/>
      <c r="AZ33" s="94" t="str">
        <f t="shared" si="1"/>
        <v/>
      </c>
      <c r="BA33"/>
      <c r="BB33" s="94" t="str">
        <f>IF(C33="","",IF($BA$13&lt;&gt;11,IF($BC$9="無",$BA$13,$BA$13+1),IF(AND($J33=$BF$101,$BC$9="無"),73,IF(AND($J33=$BF$101,$BC$9="有"),74,IF(AND($J33=$BF$102,$BC$9="無"),75,IF(AND($J33=$BF$102,$BC$9="有"),76,IF($BC$9="無",73,74)))))))</f>
        <v/>
      </c>
      <c r="BC33" s="96" t="str">
        <f t="shared" si="2"/>
        <v/>
      </c>
      <c r="BD33" s="119" t="str">
        <f t="shared" si="3"/>
        <v>集合住宅</v>
      </c>
      <c r="BE33" s="88" t="str">
        <f t="shared" si="4"/>
        <v/>
      </c>
      <c r="BF33"/>
      <c r="BG33"/>
      <c r="BH33"/>
      <c r="BI33"/>
      <c r="BJ33"/>
      <c r="BK33"/>
      <c r="BL33"/>
      <c r="BM33"/>
      <c r="BN33" s="18"/>
    </row>
    <row r="34" spans="1:66" ht="17.25" hidden="1" x14ac:dyDescent="0.15">
      <c r="D34" s="145"/>
      <c r="F34" s="144"/>
      <c r="AW34"/>
      <c r="AX34"/>
      <c r="AY34"/>
      <c r="AZ34"/>
      <c r="BA34"/>
      <c r="BB34"/>
      <c r="BC34"/>
      <c r="BD34"/>
      <c r="BE34"/>
      <c r="BF34"/>
      <c r="BG34"/>
      <c r="BH34"/>
      <c r="BI34"/>
      <c r="BJ34"/>
      <c r="BK34"/>
      <c r="BL34"/>
      <c r="BM34"/>
      <c r="BN34" s="18"/>
    </row>
    <row r="35" spans="1:66" ht="17.25" hidden="1" x14ac:dyDescent="0.15">
      <c r="E35" s="146"/>
      <c r="AW35"/>
      <c r="AX35"/>
      <c r="AY35"/>
      <c r="AZ35"/>
      <c r="BA35"/>
      <c r="BB35"/>
      <c r="BC35"/>
      <c r="BD35"/>
      <c r="BE35"/>
      <c r="BF35"/>
      <c r="BG35"/>
      <c r="BH35"/>
      <c r="BI35"/>
      <c r="BJ35"/>
      <c r="BK35"/>
      <c r="BL35"/>
      <c r="BM35"/>
      <c r="BN35" s="18"/>
    </row>
    <row r="36" spans="1:66" hidden="1" x14ac:dyDescent="0.15">
      <c r="AW36"/>
      <c r="AX36"/>
      <c r="AY36"/>
      <c r="AZ36"/>
      <c r="BA36"/>
      <c r="BB36"/>
      <c r="BC36"/>
      <c r="BD36"/>
      <c r="BE36"/>
      <c r="BF36"/>
      <c r="BG36"/>
      <c r="BH36"/>
      <c r="BI36"/>
      <c r="BJ36"/>
      <c r="BK36"/>
      <c r="BL36"/>
      <c r="BM36"/>
      <c r="BN36" s="18"/>
    </row>
    <row r="37" spans="1:66" hidden="1" x14ac:dyDescent="0.15">
      <c r="AW37"/>
      <c r="AX37"/>
      <c r="AY37"/>
      <c r="AZ37"/>
      <c r="BA37"/>
      <c r="BB37"/>
      <c r="BC37"/>
      <c r="BD37"/>
      <c r="BE37"/>
      <c r="BF37"/>
      <c r="BG37"/>
      <c r="BH37"/>
      <c r="BI37"/>
      <c r="BJ37"/>
      <c r="BK37"/>
      <c r="BL37"/>
      <c r="BM37"/>
      <c r="BN37" s="18"/>
    </row>
    <row r="38" spans="1:66" hidden="1" x14ac:dyDescent="0.15">
      <c r="AW38"/>
      <c r="AX38"/>
      <c r="AY38"/>
      <c r="AZ38"/>
      <c r="BA38"/>
      <c r="BB38"/>
      <c r="BC38"/>
      <c r="BD38"/>
      <c r="BE38"/>
      <c r="BF38"/>
      <c r="BG38"/>
      <c r="BH38"/>
      <c r="BI38"/>
      <c r="BJ38"/>
      <c r="BK38"/>
      <c r="BL38"/>
      <c r="BM38"/>
      <c r="BN38" s="18"/>
    </row>
    <row r="39" spans="1:66" hidden="1" x14ac:dyDescent="0.15">
      <c r="AW39"/>
      <c r="AX39"/>
      <c r="AY39"/>
      <c r="AZ39"/>
      <c r="BA39"/>
      <c r="BB39"/>
      <c r="BC39"/>
      <c r="BD39"/>
      <c r="BE39"/>
      <c r="BF39"/>
      <c r="BG39"/>
      <c r="BH39"/>
      <c r="BI39"/>
      <c r="BJ39"/>
      <c r="BK39"/>
      <c r="BL39"/>
      <c r="BM39"/>
      <c r="BN39" s="18"/>
    </row>
    <row r="40" spans="1:66" hidden="1" x14ac:dyDescent="0.15">
      <c r="AW40"/>
      <c r="AX40"/>
      <c r="AY40"/>
      <c r="AZ40"/>
      <c r="BA40"/>
      <c r="BB40"/>
      <c r="BC40"/>
      <c r="BD40"/>
      <c r="BE40"/>
      <c r="BF40"/>
      <c r="BG40"/>
      <c r="BH40"/>
      <c r="BI40"/>
      <c r="BJ40"/>
      <c r="BK40"/>
      <c r="BL40"/>
      <c r="BM40"/>
      <c r="BN40" s="18"/>
    </row>
    <row r="41" spans="1:66" hidden="1" x14ac:dyDescent="0.15">
      <c r="AW41"/>
      <c r="AX41"/>
      <c r="AY41"/>
      <c r="AZ41"/>
      <c r="BA41"/>
      <c r="BB41"/>
      <c r="BC41"/>
      <c r="BD41"/>
      <c r="BE41"/>
      <c r="BF41"/>
      <c r="BG41"/>
      <c r="BH41"/>
      <c r="BI41"/>
      <c r="BJ41"/>
      <c r="BK41"/>
      <c r="BL41"/>
      <c r="BM41"/>
      <c r="BN41" s="18"/>
    </row>
    <row r="42" spans="1:66" hidden="1" x14ac:dyDescent="0.15">
      <c r="AW42"/>
      <c r="AX42"/>
      <c r="AY42"/>
      <c r="AZ42"/>
      <c r="BA42"/>
      <c r="BB42"/>
      <c r="BC42"/>
      <c r="BD42"/>
      <c r="BE42"/>
      <c r="BF42"/>
      <c r="BG42"/>
      <c r="BH42"/>
      <c r="BI42"/>
      <c r="BJ42"/>
      <c r="BK42"/>
      <c r="BL42"/>
      <c r="BM42"/>
      <c r="BN42" s="18"/>
    </row>
    <row r="43" spans="1:66" hidden="1" x14ac:dyDescent="0.15">
      <c r="AW43"/>
      <c r="AX43"/>
      <c r="AY43"/>
      <c r="AZ43"/>
      <c r="BA43"/>
      <c r="BB43"/>
      <c r="BC43"/>
      <c r="BD43"/>
      <c r="BE43"/>
      <c r="BF43"/>
      <c r="BG43"/>
      <c r="BH43"/>
      <c r="BI43"/>
      <c r="BJ43"/>
      <c r="BK43"/>
      <c r="BL43"/>
      <c r="BM43"/>
      <c r="BN43" s="18"/>
    </row>
    <row r="44" spans="1:66" hidden="1" x14ac:dyDescent="0.15">
      <c r="AW44"/>
      <c r="AX44"/>
      <c r="AY44"/>
      <c r="AZ44"/>
      <c r="BA44"/>
      <c r="BB44"/>
      <c r="BC44"/>
      <c r="BD44"/>
      <c r="BE44"/>
      <c r="BF44"/>
      <c r="BG44"/>
      <c r="BH44"/>
      <c r="BI44"/>
      <c r="BJ44"/>
      <c r="BK44"/>
      <c r="BL44"/>
      <c r="BM44"/>
      <c r="BN44" s="18"/>
    </row>
    <row r="45" spans="1:66" hidden="1" x14ac:dyDescent="0.15">
      <c r="AW45"/>
      <c r="AX45"/>
      <c r="AY45"/>
      <c r="AZ45"/>
      <c r="BA45"/>
      <c r="BB45"/>
      <c r="BC45"/>
      <c r="BD45"/>
      <c r="BE45"/>
      <c r="BF45"/>
      <c r="BG45"/>
      <c r="BH45"/>
      <c r="BI45"/>
      <c r="BJ45"/>
      <c r="BK45"/>
      <c r="BL45"/>
      <c r="BM45"/>
      <c r="BN45" s="18"/>
    </row>
    <row r="46" spans="1:66" hidden="1" x14ac:dyDescent="0.15">
      <c r="AW46"/>
      <c r="AX46"/>
      <c r="AY46"/>
      <c r="AZ46"/>
      <c r="BA46"/>
      <c r="BB46"/>
      <c r="BC46"/>
      <c r="BD46"/>
      <c r="BE46"/>
      <c r="BF46"/>
      <c r="BG46"/>
      <c r="BH46"/>
      <c r="BI46"/>
      <c r="BJ46"/>
      <c r="BK46"/>
      <c r="BL46"/>
      <c r="BM46"/>
      <c r="BN46" s="18"/>
    </row>
    <row r="47" spans="1:66" hidden="1" x14ac:dyDescent="0.15">
      <c r="AW47"/>
      <c r="AX47"/>
      <c r="AY47"/>
      <c r="AZ47"/>
      <c r="BA47"/>
      <c r="BB47"/>
      <c r="BC47"/>
      <c r="BD47"/>
      <c r="BE47"/>
      <c r="BF47"/>
      <c r="BG47"/>
      <c r="BH47"/>
      <c r="BI47"/>
      <c r="BJ47"/>
      <c r="BK47"/>
      <c r="BL47"/>
      <c r="BM47"/>
      <c r="BN47" s="18"/>
    </row>
    <row r="48" spans="1:66" hidden="1" x14ac:dyDescent="0.15">
      <c r="AW48"/>
      <c r="AX48"/>
      <c r="AY48"/>
      <c r="AZ48"/>
      <c r="BA48"/>
      <c r="BB48"/>
      <c r="BC48"/>
      <c r="BD48"/>
      <c r="BE48"/>
      <c r="BF48"/>
      <c r="BG48"/>
      <c r="BH48"/>
      <c r="BI48"/>
      <c r="BJ48"/>
      <c r="BK48"/>
      <c r="BL48"/>
      <c r="BM48"/>
      <c r="BN48" s="18"/>
    </row>
    <row r="49" spans="49:66" hidden="1" x14ac:dyDescent="0.15">
      <c r="AW49"/>
      <c r="AX49"/>
      <c r="AY49"/>
      <c r="AZ49"/>
      <c r="BA49"/>
      <c r="BB49"/>
      <c r="BC49"/>
      <c r="BD49"/>
      <c r="BE49"/>
      <c r="BF49"/>
      <c r="BG49"/>
      <c r="BH49"/>
      <c r="BI49"/>
      <c r="BJ49"/>
      <c r="BK49"/>
      <c r="BL49"/>
      <c r="BM49"/>
      <c r="BN49" s="18"/>
    </row>
    <row r="50" spans="49:66" hidden="1" x14ac:dyDescent="0.15">
      <c r="AW50"/>
      <c r="AX50"/>
      <c r="AY50"/>
      <c r="AZ50"/>
      <c r="BA50"/>
      <c r="BB50"/>
      <c r="BC50"/>
      <c r="BD50"/>
      <c r="BE50"/>
      <c r="BF50"/>
      <c r="BG50"/>
      <c r="BH50"/>
      <c r="BI50"/>
      <c r="BJ50"/>
      <c r="BK50"/>
      <c r="BL50"/>
      <c r="BM50"/>
      <c r="BN50" s="18"/>
    </row>
    <row r="51" spans="49:66" hidden="1" x14ac:dyDescent="0.15">
      <c r="AW51"/>
      <c r="AX51"/>
      <c r="AY51"/>
      <c r="AZ51"/>
      <c r="BA51"/>
      <c r="BB51"/>
      <c r="BC51"/>
      <c r="BD51"/>
      <c r="BE51"/>
      <c r="BF51"/>
      <c r="BG51"/>
      <c r="BH51"/>
      <c r="BI51"/>
      <c r="BJ51"/>
      <c r="BK51"/>
      <c r="BL51"/>
      <c r="BM51"/>
      <c r="BN51" s="18"/>
    </row>
    <row r="52" spans="49:66" hidden="1" x14ac:dyDescent="0.15">
      <c r="AW52"/>
      <c r="AX52"/>
      <c r="AY52"/>
      <c r="AZ52"/>
      <c r="BA52"/>
      <c r="BB52"/>
      <c r="BC52"/>
      <c r="BD52"/>
      <c r="BE52"/>
      <c r="BF52"/>
      <c r="BG52"/>
      <c r="BH52"/>
      <c r="BI52"/>
      <c r="BJ52"/>
      <c r="BK52"/>
      <c r="BL52"/>
      <c r="BM52"/>
      <c r="BN52" s="18"/>
    </row>
    <row r="53" spans="49:66" hidden="1" x14ac:dyDescent="0.15">
      <c r="AW53"/>
      <c r="AX53"/>
      <c r="AY53"/>
      <c r="AZ53"/>
      <c r="BA53"/>
      <c r="BB53"/>
      <c r="BC53"/>
      <c r="BD53"/>
      <c r="BE53"/>
      <c r="BF53"/>
      <c r="BG53"/>
      <c r="BH53"/>
      <c r="BI53"/>
      <c r="BJ53"/>
      <c r="BK53"/>
      <c r="BL53"/>
      <c r="BM53"/>
      <c r="BN53" s="18"/>
    </row>
    <row r="54" spans="49:66" hidden="1" x14ac:dyDescent="0.15">
      <c r="AW54"/>
      <c r="AX54"/>
      <c r="AY54"/>
      <c r="AZ54"/>
      <c r="BA54"/>
      <c r="BB54"/>
      <c r="BC54"/>
      <c r="BD54"/>
      <c r="BE54"/>
      <c r="BF54"/>
      <c r="BG54"/>
      <c r="BH54"/>
      <c r="BI54"/>
      <c r="BJ54"/>
      <c r="BK54"/>
      <c r="BL54"/>
      <c r="BM54"/>
      <c r="BN54" s="18"/>
    </row>
    <row r="55" spans="49:66" hidden="1" x14ac:dyDescent="0.15">
      <c r="AW55"/>
      <c r="AX55"/>
      <c r="AY55"/>
      <c r="AZ55"/>
      <c r="BA55"/>
      <c r="BB55"/>
      <c r="BC55"/>
      <c r="BD55"/>
      <c r="BE55"/>
      <c r="BF55"/>
      <c r="BG55"/>
      <c r="BH55"/>
      <c r="BI55"/>
      <c r="BJ55"/>
      <c r="BK55"/>
      <c r="BL55"/>
      <c r="BM55"/>
      <c r="BN55" s="18"/>
    </row>
    <row r="56" spans="49:66" hidden="1" x14ac:dyDescent="0.15">
      <c r="AW56"/>
      <c r="AX56"/>
      <c r="AY56"/>
      <c r="AZ56"/>
      <c r="BA56"/>
      <c r="BB56"/>
      <c r="BC56"/>
      <c r="BD56"/>
      <c r="BE56"/>
      <c r="BF56"/>
      <c r="BG56"/>
      <c r="BH56"/>
      <c r="BI56"/>
      <c r="BJ56"/>
      <c r="BK56"/>
      <c r="BL56"/>
      <c r="BM56"/>
      <c r="BN56" s="18"/>
    </row>
    <row r="57" spans="49:66" hidden="1" x14ac:dyDescent="0.15">
      <c r="AW57"/>
      <c r="AX57"/>
      <c r="AY57"/>
      <c r="AZ57"/>
      <c r="BA57"/>
      <c r="BB57"/>
      <c r="BC57"/>
      <c r="BD57"/>
      <c r="BE57"/>
      <c r="BF57"/>
      <c r="BG57"/>
      <c r="BH57"/>
      <c r="BI57"/>
      <c r="BJ57"/>
      <c r="BK57"/>
      <c r="BL57"/>
      <c r="BM57"/>
      <c r="BN57" s="18"/>
    </row>
    <row r="58" spans="49:66" hidden="1" x14ac:dyDescent="0.15">
      <c r="AW58"/>
      <c r="AX58"/>
      <c r="AY58"/>
      <c r="AZ58"/>
      <c r="BA58"/>
      <c r="BB58"/>
      <c r="BC58"/>
      <c r="BD58"/>
      <c r="BE58"/>
      <c r="BF58"/>
      <c r="BG58"/>
      <c r="BH58"/>
      <c r="BI58"/>
      <c r="BJ58"/>
      <c r="BK58"/>
      <c r="BL58"/>
      <c r="BM58"/>
      <c r="BN58" s="18"/>
    </row>
    <row r="59" spans="49:66" hidden="1" x14ac:dyDescent="0.15">
      <c r="AW59"/>
      <c r="AX59"/>
      <c r="AY59"/>
      <c r="AZ59"/>
      <c r="BA59"/>
      <c r="BB59"/>
      <c r="BC59"/>
      <c r="BD59"/>
      <c r="BE59"/>
      <c r="BF59"/>
      <c r="BG59"/>
      <c r="BH59"/>
      <c r="BI59"/>
      <c r="BJ59"/>
      <c r="BK59"/>
      <c r="BL59"/>
      <c r="BM59"/>
      <c r="BN59" s="18"/>
    </row>
    <row r="60" spans="49:66" hidden="1" x14ac:dyDescent="0.15">
      <c r="AW60"/>
      <c r="AX60"/>
      <c r="AY60"/>
      <c r="AZ60"/>
      <c r="BA60"/>
      <c r="BB60"/>
      <c r="BC60"/>
      <c r="BD60"/>
      <c r="BE60"/>
      <c r="BF60"/>
      <c r="BG60"/>
      <c r="BH60"/>
      <c r="BI60"/>
      <c r="BJ60"/>
      <c r="BK60"/>
      <c r="BL60"/>
      <c r="BM60"/>
      <c r="BN60" s="18"/>
    </row>
    <row r="61" spans="49:66" hidden="1" x14ac:dyDescent="0.15">
      <c r="AW61"/>
      <c r="AX61"/>
      <c r="AY61"/>
      <c r="AZ61"/>
      <c r="BA61"/>
      <c r="BB61"/>
      <c r="BC61"/>
      <c r="BD61"/>
      <c r="BE61"/>
      <c r="BF61"/>
      <c r="BG61"/>
      <c r="BH61"/>
      <c r="BI61"/>
      <c r="BJ61"/>
      <c r="BK61"/>
      <c r="BL61"/>
      <c r="BM61"/>
      <c r="BN61" s="18"/>
    </row>
    <row r="62" spans="49:66" hidden="1" x14ac:dyDescent="0.15">
      <c r="AW62"/>
      <c r="AX62"/>
      <c r="AY62"/>
      <c r="AZ62"/>
      <c r="BA62"/>
      <c r="BB62"/>
      <c r="BC62"/>
      <c r="BD62"/>
      <c r="BE62"/>
      <c r="BF62"/>
      <c r="BG62"/>
      <c r="BH62"/>
      <c r="BI62"/>
      <c r="BJ62"/>
      <c r="BK62"/>
      <c r="BL62"/>
      <c r="BM62"/>
      <c r="BN62" s="18"/>
    </row>
    <row r="63" spans="49:66" hidden="1" x14ac:dyDescent="0.15">
      <c r="AW63"/>
      <c r="AX63"/>
      <c r="AY63"/>
      <c r="AZ63"/>
      <c r="BA63"/>
      <c r="BB63"/>
      <c r="BC63"/>
      <c r="BD63"/>
      <c r="BE63"/>
      <c r="BF63"/>
      <c r="BG63"/>
      <c r="BH63"/>
      <c r="BI63"/>
      <c r="BJ63"/>
      <c r="BK63"/>
      <c r="BL63"/>
      <c r="BM63"/>
      <c r="BN63" s="18"/>
    </row>
    <row r="64" spans="49:66" hidden="1" x14ac:dyDescent="0.15">
      <c r="AW64"/>
      <c r="AX64"/>
      <c r="AY64"/>
      <c r="AZ64"/>
      <c r="BA64"/>
      <c r="BB64"/>
      <c r="BC64"/>
      <c r="BD64"/>
      <c r="BE64"/>
      <c r="BF64"/>
      <c r="BG64"/>
      <c r="BH64"/>
      <c r="BI64"/>
      <c r="BJ64"/>
      <c r="BK64"/>
      <c r="BL64"/>
      <c r="BM64"/>
      <c r="BN64" s="18"/>
    </row>
    <row r="65" spans="49:66" hidden="1" x14ac:dyDescent="0.15">
      <c r="AW65"/>
      <c r="AX65"/>
      <c r="AY65"/>
      <c r="AZ65"/>
      <c r="BA65"/>
      <c r="BB65"/>
      <c r="BC65"/>
      <c r="BD65"/>
      <c r="BE65"/>
      <c r="BF65"/>
      <c r="BG65"/>
      <c r="BH65"/>
      <c r="BI65"/>
      <c r="BJ65"/>
      <c r="BK65"/>
      <c r="BL65"/>
      <c r="BM65"/>
      <c r="BN65" s="18"/>
    </row>
    <row r="66" spans="49:66" hidden="1" x14ac:dyDescent="0.15">
      <c r="AW66"/>
      <c r="AX66"/>
      <c r="AY66"/>
      <c r="AZ66"/>
      <c r="BA66"/>
      <c r="BB66"/>
      <c r="BC66"/>
      <c r="BD66"/>
      <c r="BE66"/>
      <c r="BF66"/>
      <c r="BG66"/>
      <c r="BH66"/>
      <c r="BI66"/>
      <c r="BJ66"/>
      <c r="BK66"/>
      <c r="BL66"/>
      <c r="BM66"/>
      <c r="BN66" s="18"/>
    </row>
    <row r="67" spans="49:66" hidden="1" x14ac:dyDescent="0.15">
      <c r="AW67"/>
      <c r="AX67"/>
      <c r="AY67"/>
      <c r="AZ67"/>
      <c r="BA67"/>
      <c r="BB67"/>
      <c r="BC67"/>
      <c r="BD67"/>
      <c r="BE67"/>
      <c r="BF67"/>
      <c r="BG67"/>
      <c r="BH67"/>
      <c r="BI67"/>
      <c r="BJ67"/>
      <c r="BK67"/>
      <c r="BL67"/>
      <c r="BM67"/>
      <c r="BN67" s="18"/>
    </row>
    <row r="68" spans="49:66" hidden="1" x14ac:dyDescent="0.15">
      <c r="AW68"/>
      <c r="AX68"/>
      <c r="AY68"/>
      <c r="AZ68"/>
      <c r="BA68"/>
      <c r="BB68"/>
      <c r="BC68"/>
      <c r="BD68"/>
      <c r="BE68"/>
      <c r="BF68"/>
      <c r="BG68"/>
      <c r="BH68"/>
      <c r="BI68"/>
      <c r="BJ68"/>
      <c r="BK68"/>
      <c r="BL68"/>
      <c r="BM68"/>
      <c r="BN68" s="18"/>
    </row>
    <row r="69" spans="49:66" hidden="1" x14ac:dyDescent="0.15">
      <c r="AW69"/>
      <c r="AX69"/>
      <c r="AY69"/>
      <c r="AZ69"/>
      <c r="BA69"/>
      <c r="BB69"/>
      <c r="BC69"/>
      <c r="BD69"/>
      <c r="BE69"/>
      <c r="BF69"/>
      <c r="BG69"/>
      <c r="BH69"/>
      <c r="BI69"/>
      <c r="BJ69"/>
      <c r="BK69"/>
      <c r="BL69"/>
      <c r="BM69"/>
      <c r="BN69" s="18"/>
    </row>
    <row r="70" spans="49:66" hidden="1" x14ac:dyDescent="0.15">
      <c r="AW70"/>
      <c r="AX70"/>
      <c r="AY70"/>
      <c r="AZ70"/>
      <c r="BA70"/>
      <c r="BB70"/>
      <c r="BC70"/>
      <c r="BD70"/>
      <c r="BE70"/>
      <c r="BF70"/>
      <c r="BG70"/>
      <c r="BH70"/>
      <c r="BI70"/>
      <c r="BJ70"/>
      <c r="BK70"/>
      <c r="BL70"/>
      <c r="BM70"/>
      <c r="BN70" s="18"/>
    </row>
    <row r="71" spans="49:66" hidden="1" x14ac:dyDescent="0.15">
      <c r="AW71"/>
      <c r="AX71"/>
      <c r="AY71"/>
      <c r="AZ71"/>
      <c r="BA71"/>
      <c r="BB71"/>
      <c r="BC71"/>
      <c r="BD71"/>
      <c r="BE71"/>
      <c r="BF71"/>
      <c r="BG71"/>
      <c r="BH71"/>
      <c r="BI71"/>
      <c r="BJ71"/>
      <c r="BK71"/>
      <c r="BL71"/>
      <c r="BM71"/>
      <c r="BN71" s="18"/>
    </row>
    <row r="72" spans="49:66" hidden="1" x14ac:dyDescent="0.15">
      <c r="AW72"/>
      <c r="AX72"/>
      <c r="AY72"/>
      <c r="AZ72"/>
      <c r="BA72"/>
      <c r="BB72"/>
      <c r="BC72"/>
      <c r="BD72"/>
      <c r="BE72"/>
      <c r="BF72"/>
      <c r="BG72"/>
      <c r="BH72"/>
      <c r="BI72"/>
      <c r="BJ72"/>
      <c r="BK72"/>
      <c r="BL72"/>
      <c r="BM72"/>
      <c r="BN72" s="18"/>
    </row>
    <row r="73" spans="49:66" hidden="1" x14ac:dyDescent="0.15">
      <c r="AW73"/>
      <c r="AX73"/>
      <c r="AY73"/>
      <c r="AZ73"/>
      <c r="BA73"/>
      <c r="BB73"/>
      <c r="BC73"/>
      <c r="BD73"/>
      <c r="BE73"/>
      <c r="BF73"/>
      <c r="BG73"/>
      <c r="BH73"/>
      <c r="BI73"/>
      <c r="BJ73"/>
      <c r="BK73"/>
      <c r="BL73"/>
      <c r="BM73"/>
      <c r="BN73" s="18"/>
    </row>
    <row r="74" spans="49:66" hidden="1" x14ac:dyDescent="0.15">
      <c r="AW74"/>
      <c r="AX74"/>
      <c r="AY74"/>
      <c r="AZ74"/>
      <c r="BA74"/>
      <c r="BB74"/>
      <c r="BC74"/>
      <c r="BD74"/>
      <c r="BE74"/>
      <c r="BF74"/>
      <c r="BG74"/>
      <c r="BH74"/>
      <c r="BI74"/>
      <c r="BJ74"/>
      <c r="BK74"/>
      <c r="BL74"/>
      <c r="BM74"/>
      <c r="BN74" s="18"/>
    </row>
    <row r="75" spans="49:66" hidden="1" x14ac:dyDescent="0.15">
      <c r="AW75"/>
      <c r="AX75"/>
      <c r="AY75"/>
      <c r="AZ75"/>
      <c r="BA75"/>
      <c r="BB75"/>
      <c r="BC75"/>
      <c r="BD75"/>
      <c r="BE75"/>
      <c r="BF75"/>
      <c r="BG75"/>
      <c r="BH75"/>
      <c r="BI75"/>
      <c r="BJ75"/>
      <c r="BK75"/>
      <c r="BL75"/>
      <c r="BM75"/>
      <c r="BN75" s="18"/>
    </row>
    <row r="76" spans="49:66" hidden="1" x14ac:dyDescent="0.15">
      <c r="AW76"/>
      <c r="AX76"/>
      <c r="AY76"/>
      <c r="AZ76"/>
      <c r="BA76"/>
      <c r="BB76"/>
      <c r="BC76"/>
      <c r="BD76"/>
      <c r="BE76"/>
      <c r="BF76"/>
      <c r="BG76"/>
      <c r="BH76"/>
      <c r="BI76"/>
      <c r="BJ76"/>
      <c r="BK76"/>
      <c r="BL76"/>
      <c r="BM76"/>
      <c r="BN76" s="18"/>
    </row>
    <row r="77" spans="49:66" hidden="1" x14ac:dyDescent="0.15">
      <c r="AW77"/>
      <c r="AX77"/>
      <c r="AY77"/>
      <c r="AZ77"/>
      <c r="BA77"/>
      <c r="BB77"/>
      <c r="BC77"/>
      <c r="BD77"/>
      <c r="BE77"/>
      <c r="BF77"/>
      <c r="BG77"/>
      <c r="BH77"/>
      <c r="BI77"/>
      <c r="BJ77"/>
      <c r="BK77"/>
      <c r="BL77"/>
      <c r="BM77"/>
      <c r="BN77" s="18"/>
    </row>
    <row r="78" spans="49:66" hidden="1" x14ac:dyDescent="0.15">
      <c r="AW78"/>
      <c r="AX78"/>
      <c r="AY78"/>
      <c r="AZ78"/>
      <c r="BA78"/>
      <c r="BB78"/>
      <c r="BC78"/>
      <c r="BD78"/>
      <c r="BE78"/>
      <c r="BF78"/>
      <c r="BG78"/>
      <c r="BH78"/>
      <c r="BI78"/>
      <c r="BJ78"/>
      <c r="BK78"/>
      <c r="BL78"/>
      <c r="BM78"/>
      <c r="BN78" s="18"/>
    </row>
    <row r="79" spans="49:66" hidden="1" x14ac:dyDescent="0.15">
      <c r="AW79"/>
      <c r="AX79"/>
      <c r="AY79"/>
      <c r="AZ79"/>
      <c r="BA79"/>
      <c r="BB79"/>
      <c r="BC79"/>
      <c r="BD79"/>
      <c r="BE79"/>
      <c r="BF79"/>
      <c r="BG79"/>
      <c r="BH79"/>
      <c r="BI79"/>
      <c r="BJ79"/>
      <c r="BK79"/>
      <c r="BL79"/>
      <c r="BM79"/>
      <c r="BN79" s="18"/>
    </row>
    <row r="80" spans="49:66" hidden="1" x14ac:dyDescent="0.15">
      <c r="AW80"/>
      <c r="AX80"/>
      <c r="AY80"/>
      <c r="AZ80"/>
      <c r="BA80"/>
      <c r="BB80"/>
      <c r="BC80"/>
      <c r="BD80"/>
      <c r="BE80"/>
      <c r="BF80"/>
      <c r="BG80"/>
      <c r="BH80"/>
      <c r="BI80"/>
      <c r="BJ80"/>
      <c r="BK80"/>
      <c r="BL80"/>
      <c r="BM80"/>
      <c r="BN80" s="18"/>
    </row>
    <row r="81" spans="49:66" hidden="1" x14ac:dyDescent="0.15">
      <c r="AW81"/>
      <c r="AX81"/>
      <c r="AY81"/>
      <c r="AZ81"/>
      <c r="BA81"/>
      <c r="BB81"/>
      <c r="BC81"/>
      <c r="BD81"/>
      <c r="BE81"/>
      <c r="BF81"/>
      <c r="BG81"/>
      <c r="BH81"/>
      <c r="BI81"/>
      <c r="BJ81"/>
      <c r="BK81"/>
      <c r="BL81"/>
      <c r="BM81"/>
      <c r="BN81" s="18"/>
    </row>
    <row r="82" spans="49:66" hidden="1" x14ac:dyDescent="0.15">
      <c r="AW82"/>
      <c r="AX82"/>
      <c r="AY82"/>
      <c r="AZ82"/>
      <c r="BA82"/>
      <c r="BB82"/>
      <c r="BC82"/>
      <c r="BD82"/>
      <c r="BE82"/>
      <c r="BF82"/>
      <c r="BG82"/>
      <c r="BH82"/>
      <c r="BI82"/>
      <c r="BJ82"/>
      <c r="BK82"/>
      <c r="BL82"/>
      <c r="BM82"/>
      <c r="BN82" s="18"/>
    </row>
    <row r="83" spans="49:66" hidden="1" x14ac:dyDescent="0.15">
      <c r="AW83"/>
      <c r="AX83"/>
      <c r="AY83"/>
      <c r="AZ83"/>
      <c r="BA83"/>
      <c r="BB83"/>
      <c r="BC83"/>
      <c r="BD83"/>
      <c r="BE83"/>
      <c r="BF83"/>
      <c r="BG83"/>
      <c r="BH83"/>
      <c r="BI83"/>
      <c r="BJ83"/>
      <c r="BK83"/>
      <c r="BL83"/>
      <c r="BM83"/>
      <c r="BN83" s="18"/>
    </row>
    <row r="84" spans="49:66" hidden="1" x14ac:dyDescent="0.15">
      <c r="AW84"/>
      <c r="AX84"/>
      <c r="AY84"/>
      <c r="AZ84"/>
      <c r="BA84"/>
      <c r="BB84"/>
      <c r="BC84"/>
      <c r="BD84"/>
      <c r="BE84"/>
      <c r="BF84"/>
      <c r="BG84"/>
      <c r="BH84"/>
      <c r="BI84"/>
      <c r="BJ84"/>
      <c r="BK84"/>
      <c r="BL84"/>
      <c r="BM84"/>
      <c r="BN84" s="18"/>
    </row>
    <row r="85" spans="49:66" hidden="1" x14ac:dyDescent="0.15">
      <c r="AW85"/>
      <c r="AX85"/>
      <c r="AY85"/>
      <c r="AZ85"/>
      <c r="BA85"/>
      <c r="BB85"/>
      <c r="BC85"/>
      <c r="BD85"/>
      <c r="BE85"/>
      <c r="BF85"/>
      <c r="BG85"/>
      <c r="BH85"/>
      <c r="BI85"/>
      <c r="BJ85"/>
      <c r="BK85"/>
      <c r="BL85"/>
      <c r="BM85"/>
      <c r="BN85" s="18"/>
    </row>
    <row r="86" spans="49:66" hidden="1" x14ac:dyDescent="0.15">
      <c r="AW86"/>
      <c r="AX86"/>
      <c r="AY86"/>
      <c r="AZ86"/>
      <c r="BA86"/>
      <c r="BB86"/>
      <c r="BC86"/>
      <c r="BD86"/>
      <c r="BE86"/>
      <c r="BF86"/>
      <c r="BG86"/>
      <c r="BH86"/>
      <c r="BI86"/>
      <c r="BJ86"/>
      <c r="BK86"/>
      <c r="BL86"/>
      <c r="BM86"/>
      <c r="BN86" s="18"/>
    </row>
    <row r="87" spans="49:66" hidden="1" x14ac:dyDescent="0.15">
      <c r="AW87"/>
      <c r="AX87"/>
      <c r="AY87"/>
      <c r="AZ87"/>
      <c r="BA87"/>
      <c r="BB87"/>
      <c r="BC87"/>
      <c r="BD87"/>
      <c r="BE87"/>
      <c r="BF87"/>
      <c r="BG87"/>
      <c r="BH87"/>
      <c r="BI87"/>
      <c r="BJ87"/>
      <c r="BK87"/>
      <c r="BL87"/>
      <c r="BM87"/>
      <c r="BN87" s="18"/>
    </row>
    <row r="88" spans="49:66" hidden="1" x14ac:dyDescent="0.15">
      <c r="AW88"/>
      <c r="AX88"/>
      <c r="AY88"/>
      <c r="AZ88"/>
      <c r="BA88"/>
      <c r="BB88"/>
      <c r="BC88"/>
      <c r="BD88"/>
      <c r="BE88"/>
      <c r="BF88"/>
      <c r="BG88"/>
      <c r="BH88"/>
      <c r="BI88"/>
      <c r="BJ88"/>
      <c r="BK88"/>
      <c r="BL88"/>
      <c r="BM88"/>
      <c r="BN88" s="18"/>
    </row>
    <row r="89" spans="49:66" hidden="1" x14ac:dyDescent="0.15">
      <c r="AW89"/>
      <c r="AX89"/>
      <c r="AY89"/>
      <c r="AZ89"/>
      <c r="BA89"/>
      <c r="BB89"/>
      <c r="BC89"/>
      <c r="BD89"/>
      <c r="BE89"/>
      <c r="BF89"/>
      <c r="BG89"/>
      <c r="BH89"/>
      <c r="BI89"/>
      <c r="BJ89"/>
      <c r="BK89"/>
      <c r="BL89"/>
      <c r="BM89"/>
      <c r="BN89" s="18"/>
    </row>
    <row r="90" spans="49:66" hidden="1" x14ac:dyDescent="0.15">
      <c r="AW90"/>
      <c r="AX90"/>
      <c r="AY90"/>
      <c r="AZ90"/>
      <c r="BA90"/>
      <c r="BB90"/>
      <c r="BC90"/>
      <c r="BD90"/>
      <c r="BE90"/>
      <c r="BF90"/>
      <c r="BG90"/>
      <c r="BH90"/>
      <c r="BI90"/>
      <c r="BJ90"/>
      <c r="BK90"/>
      <c r="BL90"/>
      <c r="BM90"/>
      <c r="BN90" s="18"/>
    </row>
    <row r="91" spans="49:66" hidden="1" x14ac:dyDescent="0.15">
      <c r="AW91"/>
      <c r="AX91"/>
      <c r="AY91"/>
      <c r="AZ91"/>
      <c r="BA91"/>
      <c r="BB91"/>
      <c r="BC91"/>
      <c r="BD91"/>
      <c r="BE91"/>
      <c r="BF91"/>
      <c r="BG91"/>
      <c r="BH91"/>
      <c r="BI91"/>
      <c r="BJ91"/>
      <c r="BK91"/>
      <c r="BL91"/>
      <c r="BM91"/>
      <c r="BN91" s="18"/>
    </row>
    <row r="92" spans="49:66" hidden="1" x14ac:dyDescent="0.15">
      <c r="AW92"/>
      <c r="AX92"/>
      <c r="AY92"/>
      <c r="AZ92"/>
      <c r="BA92"/>
      <c r="BB92"/>
      <c r="BC92"/>
      <c r="BD92"/>
      <c r="BE92"/>
      <c r="BF92"/>
      <c r="BG92"/>
      <c r="BH92"/>
      <c r="BI92"/>
      <c r="BJ92"/>
      <c r="BK92"/>
      <c r="BL92"/>
      <c r="BM92"/>
      <c r="BN92" s="18"/>
    </row>
    <row r="93" spans="49:66" ht="14.25" hidden="1" thickBot="1" x14ac:dyDescent="0.2">
      <c r="AW93"/>
      <c r="AX93"/>
      <c r="AY93"/>
      <c r="AZ93"/>
      <c r="BA93"/>
      <c r="BB93"/>
      <c r="BC93"/>
      <c r="BD93"/>
      <c r="BE93"/>
      <c r="BF93"/>
      <c r="BG93"/>
      <c r="BH93"/>
      <c r="BI93"/>
      <c r="BJ93"/>
      <c r="BK93"/>
      <c r="BL93"/>
      <c r="BM93"/>
      <c r="BN93" s="18"/>
    </row>
    <row r="94" spans="49:66" ht="17.25" hidden="1" x14ac:dyDescent="0.15">
      <c r="AW94"/>
      <c r="AX94"/>
      <c r="AY94"/>
      <c r="AZ94"/>
      <c r="BA94"/>
      <c r="BB94" s="23" t="s">
        <v>211</v>
      </c>
      <c r="BC94"/>
      <c r="BD94"/>
      <c r="BE94"/>
      <c r="BF94" s="24" t="b">
        <f>$C$9="JIS A1481-1"</f>
        <v>1</v>
      </c>
      <c r="BG94" s="24" t="b">
        <f>OR($D$9="5営業日(\19,800税込/1検体)",$D$9="10営業日(\17,600税込/1検体)")</f>
        <v>0</v>
      </c>
      <c r="BH94" t="b">
        <f>AND(BF94,BG94)</f>
        <v>0</v>
      </c>
      <c r="BI94"/>
      <c r="BJ94" t="s">
        <v>87</v>
      </c>
      <c r="BK94" s="20" t="s">
        <v>91</v>
      </c>
      <c r="BL94"/>
      <c r="BM94"/>
      <c r="BN94" s="18"/>
    </row>
    <row r="95" spans="49:66" ht="17.25" hidden="1" x14ac:dyDescent="0.15">
      <c r="AW95"/>
      <c r="AX95"/>
      <c r="AY95"/>
      <c r="AZ95"/>
      <c r="BA95"/>
      <c r="BB95" s="25" t="s">
        <v>212</v>
      </c>
      <c r="BC95"/>
      <c r="BD95"/>
      <c r="BE95"/>
      <c r="BF95" s="26" t="b">
        <f>$C$9="JIS A1481-2"</f>
        <v>0</v>
      </c>
      <c r="BG95" s="24" t="b">
        <f>OR($D$9="5営業日(\26,400税込/1検体)",$D$9="10営業日(\24,200税込/1検体)")</f>
        <v>0</v>
      </c>
      <c r="BH95" t="b">
        <f>AND(BF95,BG95)</f>
        <v>0</v>
      </c>
      <c r="BI95"/>
      <c r="BJ95" t="s">
        <v>92</v>
      </c>
      <c r="BK95" s="20" t="s">
        <v>93</v>
      </c>
      <c r="BL95"/>
      <c r="BM95"/>
      <c r="BN95" s="18"/>
    </row>
    <row r="96" spans="49:66" ht="17.25" hidden="1" x14ac:dyDescent="0.15">
      <c r="AW96"/>
      <c r="AX96"/>
      <c r="AY96"/>
      <c r="AZ96"/>
      <c r="BA96"/>
      <c r="BB96" s="25" t="s">
        <v>94</v>
      </c>
      <c r="BC96"/>
      <c r="BD96"/>
      <c r="BE96"/>
      <c r="BF96" s="26" t="b">
        <f>$C$9="-1及び-2混在
(試料情報の分析方法欄(セルJ68以降)に個別記載必要)"</f>
        <v>0</v>
      </c>
      <c r="BG96" s="24" t="b">
        <f>OR($D$9="5営業日(-1:\19,800税込/1検体 ／ -2:\26,400税込/1検体)",$D$9="10営業日(-1:\17,600税込/1検体 ／ -2:\24,200税込/1検体)")</f>
        <v>0</v>
      </c>
      <c r="BH96" t="b">
        <f>AND(BF96,BG96)</f>
        <v>0</v>
      </c>
      <c r="BI96"/>
      <c r="BJ96" t="s">
        <v>95</v>
      </c>
      <c r="BK96" s="20" t="s">
        <v>96</v>
      </c>
      <c r="BL96"/>
      <c r="BM96"/>
      <c r="BN96" s="18"/>
    </row>
    <row r="97" spans="49:66" hidden="1" x14ac:dyDescent="0.15">
      <c r="AW97"/>
      <c r="AX97"/>
      <c r="AY97"/>
      <c r="AZ97"/>
      <c r="BA97"/>
      <c r="BB97" s="25" t="s">
        <v>97</v>
      </c>
      <c r="BC97"/>
      <c r="BD97"/>
      <c r="BE97"/>
      <c r="BF97"/>
      <c r="BG97"/>
      <c r="BH97"/>
      <c r="BI97"/>
      <c r="BJ97" t="s">
        <v>98</v>
      </c>
      <c r="BK97" s="20" t="s">
        <v>99</v>
      </c>
      <c r="BL97"/>
      <c r="BM97"/>
      <c r="BN97" s="18"/>
    </row>
    <row r="98" spans="49:66" hidden="1" x14ac:dyDescent="0.15">
      <c r="AW98"/>
      <c r="AX98"/>
      <c r="AY98"/>
      <c r="AZ98"/>
      <c r="BA98"/>
      <c r="BB98" t="s">
        <v>100</v>
      </c>
      <c r="BC98"/>
      <c r="BD98"/>
      <c r="BE98"/>
      <c r="BF98"/>
      <c r="BG98"/>
      <c r="BH98"/>
      <c r="BI98"/>
      <c r="BJ98" t="s">
        <v>101</v>
      </c>
      <c r="BK98" s="20" t="s">
        <v>102</v>
      </c>
      <c r="BL98"/>
      <c r="BM98"/>
      <c r="BN98" s="18"/>
    </row>
    <row r="99" spans="49:66" hidden="1" x14ac:dyDescent="0.15">
      <c r="AW99"/>
      <c r="AX99"/>
      <c r="AY99"/>
      <c r="AZ99"/>
      <c r="BA99"/>
      <c r="BB99" t="s">
        <v>103</v>
      </c>
      <c r="BC99"/>
      <c r="BD99"/>
      <c r="BE99"/>
      <c r="BF99"/>
      <c r="BG99"/>
      <c r="BH99"/>
      <c r="BI99"/>
      <c r="BJ99"/>
      <c r="BK99" s="20" t="s">
        <v>104</v>
      </c>
      <c r="BL99"/>
      <c r="BM99"/>
      <c r="BN99" s="18"/>
    </row>
    <row r="100" spans="49:66" ht="14.25" hidden="1" thickBot="1" x14ac:dyDescent="0.2">
      <c r="AW100"/>
      <c r="AX100"/>
      <c r="AY100"/>
      <c r="AZ100"/>
      <c r="BA100"/>
      <c r="BB100"/>
      <c r="BC100"/>
      <c r="BD100"/>
      <c r="BE100"/>
      <c r="BF100"/>
      <c r="BG100"/>
      <c r="BH100"/>
      <c r="BI100"/>
      <c r="BJ100"/>
      <c r="BK100" s="20" t="s">
        <v>105</v>
      </c>
      <c r="BL100"/>
      <c r="BM100"/>
      <c r="BN100" s="18"/>
    </row>
    <row r="101" spans="49:66" hidden="1" x14ac:dyDescent="0.15">
      <c r="AW101"/>
      <c r="AX101"/>
      <c r="AY101" s="7" t="b">
        <v>1</v>
      </c>
      <c r="AZ101"/>
      <c r="BA101" s="27" t="s">
        <v>39</v>
      </c>
      <c r="BB101" s="23" t="str">
        <f>IF(ISBLANK($C$9),"定性分析方法を選択した後再度ダウンリストより納期を選択ください",IF($C$9="JIS A1481-1",$BB$94,IF($C$9="JIS A1481-2",$BB$96,IF($C$9="-1及び-2混在
(試料情報の分析方法欄(セルJ68以降)に個別記載必要)",BB98,BB94))))</f>
        <v>4営業日(\19,800税込/1検体)</v>
      </c>
      <c r="BC101" s="23" t="s">
        <v>78</v>
      </c>
      <c r="BD101" s="23" t="s">
        <v>106</v>
      </c>
      <c r="BE101">
        <v>-1</v>
      </c>
      <c r="BF101"/>
      <c r="BG101"/>
      <c r="BH101"/>
      <c r="BI101"/>
      <c r="BJ101"/>
      <c r="BK101" s="20" t="s">
        <v>107</v>
      </c>
      <c r="BL101"/>
      <c r="BM101"/>
      <c r="BN101" s="18"/>
    </row>
    <row r="102" spans="49:66" hidden="1" x14ac:dyDescent="0.15">
      <c r="AW102"/>
      <c r="AX102"/>
      <c r="AY102"/>
      <c r="AZ102"/>
      <c r="BA102" s="28" t="s">
        <v>47</v>
      </c>
      <c r="BB102" s="25" t="str">
        <f>IF(ISBLANK($C$9),"",IF($C$9="JIS A1481-1",$BB$95,IF($C$9="JIS A1481-2",$BB$97,IF($C$9="-1及び-2混在
(試料情報の分析方法欄(セルJ68以降)に個別記載必要)",BB99,BB95))))</f>
        <v>9営業日(\17,600税込/1検体)</v>
      </c>
      <c r="BC102" s="25" t="s">
        <v>108</v>
      </c>
      <c r="BD102" s="25"/>
      <c r="BE102">
        <v>-2</v>
      </c>
      <c r="BF102"/>
      <c r="BG102"/>
      <c r="BH102"/>
      <c r="BI102"/>
      <c r="BJ102"/>
      <c r="BK102" s="20" t="s">
        <v>109</v>
      </c>
      <c r="BL102"/>
      <c r="BM102"/>
      <c r="BN102" s="18"/>
    </row>
    <row r="103" spans="49:66" ht="94.5" hidden="1" x14ac:dyDescent="0.15">
      <c r="AW103"/>
      <c r="AX103"/>
      <c r="AY103"/>
      <c r="AZ103"/>
      <c r="BA103" s="29" t="s">
        <v>110</v>
      </c>
      <c r="BB103" s="25"/>
      <c r="BC103" s="25"/>
      <c r="BD103" s="25"/>
      <c r="BE103"/>
      <c r="BF103"/>
      <c r="BG103"/>
      <c r="BH103"/>
      <c r="BI103"/>
      <c r="BJ103"/>
      <c r="BK103" s="20" t="s">
        <v>111</v>
      </c>
      <c r="BL103"/>
      <c r="BM103"/>
      <c r="BN103" s="18"/>
    </row>
    <row r="104" spans="49:66" hidden="1" x14ac:dyDescent="0.15">
      <c r="AW104"/>
      <c r="AX104"/>
      <c r="AY104"/>
      <c r="AZ104"/>
      <c r="BA104" s="28"/>
      <c r="BB104" s="25"/>
      <c r="BC104" s="25"/>
      <c r="BD104" s="25"/>
      <c r="BE104"/>
      <c r="BF104"/>
      <c r="BG104"/>
      <c r="BH104"/>
      <c r="BI104"/>
      <c r="BJ104"/>
      <c r="BK104" s="20" t="s">
        <v>112</v>
      </c>
      <c r="BL104"/>
      <c r="BM104"/>
      <c r="BN104" s="18"/>
    </row>
    <row r="105" spans="49:66" ht="14.25" hidden="1" thickBot="1" x14ac:dyDescent="0.2">
      <c r="AW105"/>
      <c r="AX105"/>
      <c r="AY105"/>
      <c r="AZ105"/>
      <c r="BA105" s="30"/>
      <c r="BB105" s="31"/>
      <c r="BC105" s="31"/>
      <c r="BD105" s="31"/>
      <c r="BE105"/>
      <c r="BF105"/>
      <c r="BG105"/>
      <c r="BH105"/>
      <c r="BI105"/>
      <c r="BJ105"/>
      <c r="BK105" s="20" t="s">
        <v>113</v>
      </c>
      <c r="BL105"/>
      <c r="BM105"/>
      <c r="BN105" s="18"/>
    </row>
    <row r="106" spans="49:66" hidden="1" x14ac:dyDescent="0.15">
      <c r="AW106"/>
      <c r="AX106"/>
      <c r="AY106"/>
      <c r="AZ106"/>
      <c r="BA106"/>
      <c r="BB106"/>
      <c r="BC106"/>
      <c r="BD106"/>
      <c r="BE106"/>
      <c r="BF106"/>
      <c r="BG106"/>
      <c r="BH106"/>
      <c r="BI106"/>
      <c r="BJ106"/>
      <c r="BK106" s="20" t="s">
        <v>114</v>
      </c>
      <c r="BL106"/>
      <c r="BM106"/>
      <c r="BN106" s="18"/>
    </row>
    <row r="107" spans="49:66" hidden="1" x14ac:dyDescent="0.15">
      <c r="AW107"/>
      <c r="AX107"/>
      <c r="AY107"/>
      <c r="AZ107"/>
      <c r="BA107"/>
      <c r="BB107"/>
      <c r="BC107"/>
      <c r="BD107"/>
      <c r="BE107"/>
      <c r="BF107"/>
      <c r="BG107"/>
      <c r="BH107"/>
      <c r="BI107"/>
      <c r="BJ107"/>
      <c r="BK107" s="20" t="s">
        <v>115</v>
      </c>
      <c r="BL107"/>
      <c r="BM107"/>
      <c r="BN107" s="18"/>
    </row>
    <row r="108" spans="49:66" hidden="1" x14ac:dyDescent="0.15">
      <c r="AW108"/>
      <c r="AX108"/>
      <c r="AY108"/>
      <c r="AZ108"/>
      <c r="BA108"/>
      <c r="BB108"/>
      <c r="BC108"/>
      <c r="BD108"/>
      <c r="BE108"/>
      <c r="BF108"/>
      <c r="BG108"/>
      <c r="BH108"/>
      <c r="BI108"/>
      <c r="BJ108"/>
      <c r="BK108" s="20" t="s">
        <v>116</v>
      </c>
      <c r="BL108"/>
      <c r="BM108"/>
      <c r="BN108" s="18"/>
    </row>
    <row r="109" spans="49:66" hidden="1" x14ac:dyDescent="0.15">
      <c r="AW109"/>
      <c r="AX109"/>
      <c r="AY109"/>
      <c r="AZ109"/>
      <c r="BA109"/>
      <c r="BB109"/>
      <c r="BC109"/>
      <c r="BD109"/>
      <c r="BE109"/>
      <c r="BF109"/>
      <c r="BG109"/>
      <c r="BH109"/>
      <c r="BI109"/>
      <c r="BJ109"/>
      <c r="BK109" s="20" t="s">
        <v>117</v>
      </c>
      <c r="BL109"/>
      <c r="BM109"/>
      <c r="BN109" s="18"/>
    </row>
    <row r="110" spans="49:66" hidden="1" x14ac:dyDescent="0.15">
      <c r="AW110"/>
      <c r="AX110"/>
      <c r="AY110"/>
      <c r="AZ110"/>
      <c r="BA110"/>
      <c r="BB110"/>
      <c r="BC110"/>
      <c r="BD110"/>
      <c r="BE110"/>
      <c r="BF110"/>
      <c r="BG110"/>
      <c r="BH110"/>
      <c r="BI110"/>
      <c r="BJ110"/>
      <c r="BK110" s="20" t="s">
        <v>118</v>
      </c>
      <c r="BL110"/>
      <c r="BM110"/>
      <c r="BN110" s="18"/>
    </row>
    <row r="111" spans="49:66" hidden="1" x14ac:dyDescent="0.15">
      <c r="AW111"/>
      <c r="AX111"/>
      <c r="AY111"/>
      <c r="AZ111"/>
      <c r="BA111"/>
      <c r="BB111"/>
      <c r="BC111"/>
      <c r="BD111"/>
      <c r="BE111"/>
      <c r="BF111"/>
      <c r="BG111"/>
      <c r="BH111"/>
      <c r="BI111"/>
      <c r="BJ111"/>
      <c r="BK111" s="20" t="s">
        <v>119</v>
      </c>
      <c r="BL111"/>
      <c r="BM111"/>
      <c r="BN111" s="18"/>
    </row>
    <row r="112" spans="49:66" hidden="1" x14ac:dyDescent="0.15">
      <c r="AW112"/>
      <c r="AX112"/>
      <c r="AY112"/>
      <c r="AZ112"/>
      <c r="BA112"/>
      <c r="BB112"/>
      <c r="BC112"/>
      <c r="BD112"/>
      <c r="BE112"/>
      <c r="BF112"/>
      <c r="BG112"/>
      <c r="BH112"/>
      <c r="BI112"/>
      <c r="BJ112"/>
      <c r="BK112" s="20" t="s">
        <v>120</v>
      </c>
      <c r="BL112"/>
      <c r="BM112"/>
      <c r="BN112" s="18"/>
    </row>
    <row r="113" spans="49:66" hidden="1" x14ac:dyDescent="0.15">
      <c r="AW113"/>
      <c r="AX113"/>
      <c r="AY113"/>
      <c r="AZ113"/>
      <c r="BA113"/>
      <c r="BB113"/>
      <c r="BC113"/>
      <c r="BD113"/>
      <c r="BE113"/>
      <c r="BF113"/>
      <c r="BG113"/>
      <c r="BH113"/>
      <c r="BI113"/>
      <c r="BJ113"/>
      <c r="BK113" s="20" t="s">
        <v>121</v>
      </c>
      <c r="BL113"/>
      <c r="BM113"/>
      <c r="BN113" s="18"/>
    </row>
    <row r="114" spans="49:66" hidden="1" x14ac:dyDescent="0.15">
      <c r="AW114"/>
      <c r="AX114"/>
      <c r="AY114"/>
      <c r="AZ114"/>
      <c r="BA114"/>
      <c r="BB114"/>
      <c r="BC114"/>
      <c r="BD114"/>
      <c r="BE114"/>
      <c r="BF114"/>
      <c r="BG114"/>
      <c r="BH114"/>
      <c r="BI114"/>
      <c r="BJ114"/>
      <c r="BK114"/>
      <c r="BL114"/>
      <c r="BM114"/>
      <c r="BN114" s="18"/>
    </row>
    <row r="115" spans="49:66" hidden="1" x14ac:dyDescent="0.15">
      <c r="AW115"/>
      <c r="AX115"/>
      <c r="AY115"/>
      <c r="AZ115"/>
      <c r="BA115"/>
      <c r="BB115"/>
      <c r="BC115"/>
      <c r="BD115"/>
      <c r="BE115"/>
      <c r="BF115"/>
      <c r="BG115"/>
      <c r="BH115"/>
      <c r="BI115"/>
      <c r="BJ115"/>
      <c r="BK115"/>
      <c r="BL115"/>
      <c r="BM115"/>
      <c r="BN115" s="18"/>
    </row>
    <row r="116" spans="49:66" hidden="1" x14ac:dyDescent="0.15">
      <c r="AW116"/>
      <c r="AX116"/>
      <c r="AY116"/>
      <c r="AZ116"/>
      <c r="BA116"/>
      <c r="BB116"/>
      <c r="BC116"/>
      <c r="BD116"/>
      <c r="BE116"/>
      <c r="BF116"/>
      <c r="BG116"/>
      <c r="BH116"/>
      <c r="BI116"/>
      <c r="BJ116"/>
      <c r="BK116"/>
      <c r="BL116"/>
      <c r="BM116"/>
    </row>
  </sheetData>
  <sheetProtection algorithmName="SHA-512" hashValue="ePT2LcHY8yxhZtAufDBqWst44FTfRTUZ/KxAUdrgr67ZpCWjGaDVctUiGvIY/4kwhrNn7tC0nZkceoq2Wu7G1A==" saltValue="xFURWZmiUMWLllpYmFO9Gg==" spinCount="100000" sheet="1" objects="1" scenarios="1"/>
  <mergeCells count="16">
    <mergeCell ref="A2:A3"/>
    <mergeCell ref="D2:F2"/>
    <mergeCell ref="BB4:BJ4"/>
    <mergeCell ref="D6:G6"/>
    <mergeCell ref="H6:I6"/>
    <mergeCell ref="G7:G8"/>
    <mergeCell ref="H7:I7"/>
    <mergeCell ref="H8:I8"/>
    <mergeCell ref="H9:I9"/>
    <mergeCell ref="A11:A12"/>
    <mergeCell ref="B11:J11"/>
    <mergeCell ref="B7:B8"/>
    <mergeCell ref="C7:C8"/>
    <mergeCell ref="D7:D8"/>
    <mergeCell ref="E7:E8"/>
    <mergeCell ref="F7:F8"/>
  </mergeCells>
  <phoneticPr fontId="1"/>
  <conditionalFormatting sqref="C9">
    <cfRule type="expression" dxfId="1" priority="2">
      <formula>AND(ISBLANK($C$9),$C$13&lt;&gt;"")</formula>
    </cfRule>
  </conditionalFormatting>
  <conditionalFormatting sqref="D9">
    <cfRule type="expression" dxfId="0" priority="1">
      <formula>$D$8="5営業日 / 10営業日(金額違いますのでご確認ください)"</formula>
    </cfRule>
  </conditionalFormatting>
  <dataValidations count="8">
    <dataValidation type="list" allowBlank="1" showErrorMessage="1" error="ダウンリストより選択ください" sqref="J13:J33" xr:uid="{9F166A6E-146B-4179-9FF6-90376AED31BA}">
      <formula1>$BE$101:$BE$102</formula1>
    </dataValidation>
    <dataValidation type="list" allowBlank="1" showErrorMessage="1" error="ダウンリストより選択ください(キャンセルをクリックし、セル右横の▼より項目を選択ください)" sqref="C9" xr:uid="{C030E3A8-85B2-46CE-90E6-BB83CDF4385F}">
      <formula1>$BA$101:$BA$103</formula1>
    </dataValidation>
    <dataValidation type="list" allowBlank="1" showErrorMessage="1" error="ダウンリストより選択ください(キャンセルをクリックし、セル右横の▼より項目を選択ください)" sqref="D9" xr:uid="{5D3BCBBB-D79F-4F24-A4AB-041BEB32A43D}">
      <formula1>$BB$101:$BB$102</formula1>
    </dataValidation>
    <dataValidation type="list" allowBlank="1" showErrorMessage="1" error="ダウンリストより選択ください(キャンセルをクリックし、セル右横の▼より項目を選択ください)" sqref="E9" xr:uid="{F5F68F29-4863-4617-BBE6-A90B5756AD4D}">
      <formula1>$BC$101:$BC$102</formula1>
    </dataValidation>
    <dataValidation allowBlank="1" showErrorMessage="1" promptTitle="お願い！" sqref="G4" xr:uid="{EFD271A3-25EB-4281-B583-0816B134C936}"/>
    <dataValidation type="list" allowBlank="1" sqref="F13 F16 F18" xr:uid="{9A9B251F-B894-4FAD-AEDD-D0DAFDD9544E}">
      <formula1>$BJ$93:$BJ$98</formula1>
    </dataValidation>
    <dataValidation type="list" sqref="G9 F35:F111" xr:uid="{2A4B9662-397A-49FF-BDA8-F0EC4DF964D3}">
      <formula1>$BK$93:$BK$113</formula1>
    </dataValidation>
    <dataValidation type="list" sqref="F17 F24:F26 F19:F22 F14:F15 F34 F28:F32" xr:uid="{971AA8BF-9B94-4A9B-9BB6-F77115BB3170}">
      <formula1>$BJ$93:$BJ$98</formula1>
    </dataValidation>
  </dataValidations>
  <printOptions horizontalCentered="1" verticalCentered="1"/>
  <pageMargins left="0.19685039370078741" right="0.19685039370078741" top="0.39370078740157483" bottom="0.39370078740157483" header="0.19685039370078741" footer="0.39370078740157483"/>
  <pageSetup paperSize="9" scale="41" fitToHeight="0" orientation="landscape" r:id="rId1"/>
  <headerFooter>
    <oddHeader>&amp;L&amp;P/&amp;N</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D4F78-5F8A-40D5-9124-5D15FB0DE9D2}">
  <dimension ref="A1:U110"/>
  <sheetViews>
    <sheetView workbookViewId="0">
      <selection activeCell="F11" sqref="F11"/>
    </sheetView>
  </sheetViews>
  <sheetFormatPr defaultRowHeight="13.5" x14ac:dyDescent="0.15"/>
  <cols>
    <col min="1" max="1" width="29.125" customWidth="1"/>
    <col min="4" max="4" width="12.125" customWidth="1"/>
    <col min="13" max="13" width="15.625" customWidth="1"/>
    <col min="16" max="16" width="12.625" customWidth="1"/>
    <col min="19" max="19" width="9" customWidth="1"/>
  </cols>
  <sheetData>
    <row r="1" spans="1:21" x14ac:dyDescent="0.15">
      <c r="B1" t="s">
        <v>122</v>
      </c>
      <c r="D1" t="s">
        <v>68</v>
      </c>
      <c r="E1" s="272" t="s">
        <v>69</v>
      </c>
      <c r="F1" s="272"/>
      <c r="G1" s="272"/>
      <c r="H1" s="272"/>
      <c r="I1" s="272"/>
      <c r="J1" s="272"/>
      <c r="K1" s="272"/>
      <c r="L1" s="272"/>
      <c r="M1" s="272"/>
    </row>
    <row r="2" spans="1:21" x14ac:dyDescent="0.15">
      <c r="A2" t="s">
        <v>123</v>
      </c>
      <c r="B2" s="7" t="str" cm="1">
        <f t="array" ref="B2">IF(分析依頼書!F60="","",SUBSTITUTE(SUBSTITUTE(SUBSTITUTE(SUBSTITUTE(SUBSTITUTE(_xlfn.LET(_xlpm.x,MID(DBCS(分析依頼書!F60),_xlfn.SEQUENCE(LEN(DBCS(分析依頼書!F60))),1),_xlfn.CONCAT(IF(EXACT(UPPER(_xlpm.x),LOWER(_xlpm.x))*ISERROR(VALUE(_xlpm.x)),_xlpm.x,ASC(_xlpm.x)))),"~","～"),"ー","-"),"―","-"),"‐","-"),"－","-"))</f>
        <v/>
      </c>
      <c r="C2" t="str">
        <f>SUBSTITUTE(B2,B3,"")</f>
        <v/>
      </c>
      <c r="D2" t="s">
        <v>217</v>
      </c>
    </row>
    <row r="3" spans="1:21" x14ac:dyDescent="0.15">
      <c r="A3" t="s">
        <v>124</v>
      </c>
      <c r="B3" t="str">
        <f>IFERROR(LEFT(B2,FIND("県",B2)),LEFT(B2,3))</f>
        <v/>
      </c>
      <c r="E3" t="b">
        <f>COUNTIF(分析依頼書!BI179,"TRUE")&gt;0</f>
        <v>0</v>
      </c>
    </row>
    <row r="4" spans="1:21" x14ac:dyDescent="0.15">
      <c r="A4" t="s">
        <v>125</v>
      </c>
      <c r="B4" t="str">
        <f>LEFT(C2,14)</f>
        <v/>
      </c>
      <c r="E4" t="b">
        <f>COUNTIF(分析依頼書!BI180,"TRUE")&gt;0</f>
        <v>0</v>
      </c>
      <c r="I4" s="89" t="s">
        <v>147</v>
      </c>
    </row>
    <row r="5" spans="1:21" ht="14.25" thickBot="1" x14ac:dyDescent="0.2">
      <c r="A5" t="s">
        <v>126</v>
      </c>
      <c r="B5" t="str">
        <f>MID(C2,15,14)</f>
        <v/>
      </c>
      <c r="E5" t="b">
        <f>COUNTIF(分析依頼書!BI181,"TRUE")&gt;0</f>
        <v>0</v>
      </c>
      <c r="H5" t="str">
        <f>IF(COUNTIF(分析依頼書!B65,"*管理組合*")&gt;0,"下地調整材状/下地材状（仕上げ塗材の場合のみ）","")</f>
        <v/>
      </c>
      <c r="I5" t="str">
        <f>IF(分析依頼書!F65="","未記入 "&amp;分析依頼書!D69&amp;" アスベスト含有調査 "&amp;分析依頼書!G69,分析依頼書!F65)</f>
        <v xml:space="preserve">未記入  アスベスト含有調査 </v>
      </c>
      <c r="P5" s="102"/>
    </row>
    <row r="6" spans="1:21" ht="14.25" thickBot="1" x14ac:dyDescent="0.2">
      <c r="A6" t="s">
        <v>127</v>
      </c>
      <c r="B6" t="str">
        <f>MID(C2,29,14)</f>
        <v/>
      </c>
      <c r="D6" s="88" t="str">
        <f>IF(COUNTIF(分析依頼書!C65,"JIS A1481-1")&gt;0,"JIS A1481-1",IF(COUNTIF(分析依頼書!C65,"JIS A1481-2")&gt;0,"JIS A1481-2",IF(COUNTIF(分析依頼書!C65,"*混在*")&gt;0,
"-1及び-2混在","確認必要")))</f>
        <v>確認必要</v>
      </c>
      <c r="E6" s="88" t="str">
        <f>IF(E3=TRUE,IF(COUNTIF(D6,"*-1")&gt;0,"4営業日","5営業日"),IF(E4=TRUE,IF(COUNTIF(D6,"*-1")&gt;0,"9営業日","10営業日"),IF(E5=TRUE,"15営業日","確認必要")))</f>
        <v>確認必要</v>
      </c>
      <c r="F6" s="88" t="str">
        <f>IF(COUNTIF(分析依頼書!E65,"*有*")&gt;0,"有","無")</f>
        <v>無</v>
      </c>
      <c r="H6" t="str">
        <f>ASC(分析依頼書!G60)</f>
        <v/>
      </c>
    </row>
    <row r="7" spans="1:21" x14ac:dyDescent="0.15">
      <c r="A7" t="s">
        <v>128</v>
      </c>
      <c r="B7" t="str">
        <f>MID(C2,43,14)</f>
        <v/>
      </c>
      <c r="D7" s="89" t="s">
        <v>129</v>
      </c>
      <c r="E7" s="89" t="s">
        <v>130</v>
      </c>
      <c r="F7" s="89" t="s">
        <v>131</v>
      </c>
      <c r="G7">
        <v>308</v>
      </c>
      <c r="H7" t="str">
        <f>ASC(分析依頼書!H60)</f>
        <v/>
      </c>
      <c r="I7" t="str">
        <f>SUBSTITUTE(ASC(分析依頼書!H63),",",".")</f>
        <v/>
      </c>
    </row>
    <row r="8" spans="1:21" x14ac:dyDescent="0.15">
      <c r="A8" t="s">
        <v>141</v>
      </c>
      <c r="B8" t="str">
        <f>ASC(SUBSTITUTE(SUBSTITUTE(分析依頼書!E60,"〒",""),"‐","-"))</f>
        <v/>
      </c>
    </row>
    <row r="9" spans="1:21" x14ac:dyDescent="0.15">
      <c r="A9" s="22" t="s">
        <v>145</v>
      </c>
      <c r="B9" s="22" t="str">
        <f>SUBSTITUTE(SUBSTITUTE(SUBSTITUTE(SUBSTITUTE(SUBSTITUTE(SUBSTITUTE(分析依頼書!B60,"(株)","株式会社"),"（株）","株式会社"),"㈱","株式会社"),"(有)","有限会社"),"㈲","有限会社"),"（有）","有限会社")</f>
        <v/>
      </c>
      <c r="C9" s="22" t="str">
        <f>SUBSTITUTE(SUBSTITUTE(SUBSTITUTE(SUBSTITUTE(SUBSTITUTE(SUBSTITUTE(分析依頼書!B65,"(株)","株式会社"),"（株）","株式会社"),"㈱","株式会社"),"(有)","有限会社"),"㈲","有限会社"),"（有）","有限会社")</f>
        <v/>
      </c>
      <c r="D9" s="22"/>
      <c r="E9" s="22"/>
      <c r="F9" s="22"/>
      <c r="G9" s="22"/>
      <c r="H9" s="22"/>
      <c r="I9" s="22"/>
      <c r="J9" s="22"/>
      <c r="K9" s="231" t="s">
        <v>136</v>
      </c>
      <c r="L9" s="22"/>
      <c r="M9" s="22"/>
    </row>
    <row r="10" spans="1:21" ht="27.75" thickBot="1" x14ac:dyDescent="0.2">
      <c r="A10" s="89" t="s">
        <v>150</v>
      </c>
      <c r="B10" s="89" t="s">
        <v>140</v>
      </c>
      <c r="C10" s="92" t="s">
        <v>132</v>
      </c>
      <c r="D10" s="89" t="s">
        <v>88</v>
      </c>
      <c r="E10" s="90" t="s">
        <v>133</v>
      </c>
      <c r="F10" s="93" t="s">
        <v>134</v>
      </c>
      <c r="G10" s="89" t="s">
        <v>89</v>
      </c>
      <c r="H10" s="89" t="s">
        <v>135</v>
      </c>
      <c r="I10" s="89" t="s">
        <v>90</v>
      </c>
      <c r="J10" s="89" t="s">
        <v>137</v>
      </c>
      <c r="K10" s="89" t="s">
        <v>138</v>
      </c>
      <c r="L10" s="89" t="s">
        <v>142</v>
      </c>
      <c r="M10" s="89" t="s">
        <v>143</v>
      </c>
      <c r="N10" s="89" t="s">
        <v>144</v>
      </c>
      <c r="O10" s="89" t="s">
        <v>146</v>
      </c>
      <c r="P10" s="89" t="s">
        <v>148</v>
      </c>
      <c r="Q10" s="89" t="s">
        <v>149</v>
      </c>
      <c r="R10" s="89" t="s">
        <v>151</v>
      </c>
      <c r="U10" s="89"/>
    </row>
    <row r="11" spans="1:21" ht="15" thickTop="1" thickBot="1" x14ac:dyDescent="0.2">
      <c r="A11" t="str" cm="1">
        <f t="array" ref="A11">IF(分析依頼書!C69="","",SUBSTITUTE(SUBSTITUTE(_xlfn.LET(_xlpm.x,MID(DBCS(分析依頼書!C69),_xlfn.SEQUENCE(LEN(DBCS(分析依頼書!C69))),1),_xlfn.CONCAT(IF(EXACT(UPPER(_xlpm.x),LOWER(_xlpm.x))*ISERROR(VALUE(_xlpm.x))*EXACT(9504&lt;CODE(_xlpm.x),CODE(_xlpm.x)&lt;9591),_xlpm.x,ASC(_xlpm.x)))),"ｰ","ー"),"~","～"))</f>
        <v/>
      </c>
      <c r="B11" s="94" t="str" cm="1">
        <f t="array" aca="1" ref="B11" ca="1">ASC(SUBSTITUTE(SUBSTITUTE(SUBSTITUTE(SUBSTITUTE(SUBSTITUTE(SUBSTITUTE(SUBSTITUTE(IF(分析依頼書!C69="","",IF(CELL("type",分析依頼書!E69)="b","未記入",IFERROR(IF(OR(分析依頼書!E69=TEXT(VALUE(分析依頼書!E69),"yyyy年M月d日"),分析依頼書!E69=TEXT(VALUE(分析依頼書!E69),"yyyy/M/d")),TEXT(VALUE(分析依頼書!E69),"yyyy年M月d日"),IF(OR(分析依頼書!E69=TEXT(VALUE(分析依頼書!E69),"yyyy年M月"),分析依頼書!E69=TEXT(VALUE(分析依頼書!E69),"yyyy/M")),TEXT(VALUE(分析依頼書!E69),"yyyy年M月"),IF(OR(分析依頼書!E69=TEXT(VALUE(分析依頼書!E69),"yyyy年"),分析依頼書!E69=TEXT(VALUE(分析依頼書!E69),"yyyy")),TEXT(VALUE(分析依頼書!E69),"yyyy年M月"),分析依頼書!E69))),分析依頼書!E69))),"不明","-"),"?","-"),"？","-"),"ー","-"),"―","-"),"‐","-"),"－","-"))</f>
        <v/>
      </c>
      <c r="C11" s="94" t="str">
        <f>IF(分析依頼書!C69="","",IF(ISNUMBER(分析依頼書!A69)=FALSE,ROW(C11)-10,IF(VALUE(分析依頼書!A69)=VALUE(ROW(C11))-10,VALUE(分析依頼書!A69),ROW(C11)-10)))</f>
        <v/>
      </c>
      <c r="D11" s="88">
        <f>IF(D6="JIS A1481-1",73,IF(D6="JIS A1481-2",75,11))</f>
        <v>11</v>
      </c>
      <c r="E11" s="95" t="str">
        <f>IF(分析依頼書!C69="","",IF(分析依頼書!C69="欠番",77,IF(D$11&lt;&gt;11,IF(F$6="無",D$11,D$11+1),IF(AND(VALUE(分析依頼書!J69)&lt;&gt;-2,F$6="無"),73,IF(AND(VALUE(分析依頼書!J69)&lt;&gt;-2,F$6="有"),74,IF(AND(VALUE(分析依頼書!J69)=-2,F$6="無"),75,IF(AND(VALUE(分析依頼書!J69)=-2,F$6="有"),76,IF(F$6="無",73,74))))))))</f>
        <v/>
      </c>
      <c r="F11" s="96" t="str">
        <f>IF(分析依頼書!C69="","",IF(E$3=TRUE,371,IF(E$4=TRUE,372,IF(E$5=TRUE,381,IF(E$6="特急",369,371)))))</f>
        <v/>
      </c>
      <c r="G11" s="91" t="str">
        <f>IF(分析依頼書!G$65&lt;&gt;"",分析依頼書!G$65,"")</f>
        <v/>
      </c>
      <c r="H11" s="88" t="str">
        <f>IF(分析依頼書!C69="","",IF(E$3=TRUE,7,IF(E$4=TRUE,8,IF(E$5=TRUE,9,IF(E$6="特急",2,"")))))</f>
        <v/>
      </c>
      <c r="I11" s="97">
        <f>COUNT(C11:C110)</f>
        <v>0</v>
      </c>
      <c r="J11" s="98" t="s">
        <v>139</v>
      </c>
      <c r="K11" s="99" t="str">
        <f>IF(分析依頼書!C69="","",IF(COUNTIF(分析依頼書!H$65,"*Ｆ?????*")&gt;0,MID(分析依頼書!H$65,FIND("Ｆ",分析依頼書!H$65),6),""))</f>
        <v/>
      </c>
      <c r="L11" t="str">
        <f>IF(分析依頼書!C69="","","-")</f>
        <v/>
      </c>
      <c r="M11" t="str" cm="1">
        <f t="array" ref="M11">IF(分析依頼書!C69="","",IF(分析依頼書!H69="","未記入",SUBSTITUTE(SUBSTITUTE(SUBSTITUTE(SUBSTITUTE(SUBSTITUTE(SUBSTITUTE(SUBSTITUTE(SUBSTITUTE(_xlfn.LET(_xlpm.x,MID(DBCS(分析依頼書!H69),_xlfn.SEQUENCE(LEN(DBCS(分析依頼書!H69))),1),_xlfn.CONCAT(IF(EXACT(UPPER(_xlpm.x),LOWER(_xlpm.x))*ISERROR(VALUE(_xlpm.x))*EXACT(9504&lt;CODE(_xlpm.x),CODE(_xlpm.x)&lt;9591),_xlpm.x,ASC(_xlpm.x)))),"ｰ","ー"),"~","～"),"(株)","株式会社"),"（株）","株式会社"),"㈱","株式会社"),"(有)","有限会社"),"㈲","有限会社"),"（有）","有限会社")))</f>
        <v/>
      </c>
      <c r="N11" t="str" cm="1">
        <f t="array" ref="N11">IF(分析依頼書!C69="","",IF(分析依頼書!I69="","未記入",SUBSTITUTE(SUBSTITUTE(SUBSTITUTE(SUBSTITUTE(SUBSTITUTE(SUBSTITUTE(SUBSTITUTE(SUBSTITUTE(_xlfn.LET(_xlpm.x,MID(DBCS(分析依頼書!I69),_xlfn.SEQUENCE(LEN(DBCS(分析依頼書!I69))),1),_xlfn.CONCAT(IF(EXACT(UPPER(_xlpm.x),LOWER(_xlpm.x))*ISERROR(VALUE(_xlpm.x))*EXACT(9504&lt;CODE(_xlpm.x),CODE(_xlpm.x)&lt;9591),_xlpm.x,ASC(_xlpm.x)))),"ｰ","ー"),"~","～"),"(株)","株式会社"),"（株）","株式会社"),"㈱","株式会社"),"(有)","有限会社"),"㈲","有限会社"),"（有）","有限会社")))</f>
        <v/>
      </c>
      <c r="O11" t="str">
        <f>IF(分析依頼書!C69="","",IF(EXACT(C11,分析依頼書!A69),"",分析依頼書!A69))</f>
        <v/>
      </c>
      <c r="P11" t="str" cm="1">
        <f t="array" ref="P11">IF(分析依頼書!C69="","",IF(分析依頼書!G69="","未記入",SUBSTITUTE(SUBSTITUTE(_xlfn.LET(_xlpm.x,MID(DBCS(分析依頼書!G69),_xlfn.SEQUENCE(LEN(DBCS(分析依頼書!G69))),1),_xlfn.CONCAT(IF(EXACT(UPPER(_xlpm.x),LOWER(_xlpm.x))*ISERROR(VALUE(_xlpm.x))*EXACT(9504&lt;CODE(_xlpm.x),CODE(_xlpm.x)&lt;9591),_xlpm.x,ASC(_xlpm.x)))),"ｰ","ー"),"~","～")))</f>
        <v/>
      </c>
      <c r="Q11" t="str" cm="1">
        <f t="array" ref="Q11">IF(分析依頼書!C69="","",IF(分析依頼書!D69="","未記入",SUBSTITUTE(SUBSTITUTE(_xlfn.LET(_xlpm.x,MID(DBCS(分析依頼書!D69),_xlfn.SEQUENCE(LEN(DBCS(分析依頼書!D69))),1),_xlfn.CONCAT(IF(EXACT(UPPER(_xlpm.x),LOWER(_xlpm.x))*ISERROR(VALUE(_xlpm.x))*EXACT(9504&lt;CODE(_xlpm.x),CODE(_xlpm.x)&lt;9591),_xlpm.x,ASC(_xlpm.x)))),"ｰ","ー"),"~","～")))</f>
        <v/>
      </c>
      <c r="R11" t="str" cm="1">
        <f t="array" ref="R11">IF(分析依頼書!C69="","",IF(分析依頼書!F69="","未記入",SUBSTITUTE(SUBSTITUTE(_xlfn.LET(_xlpm.x,MID(DBCS(分析依頼書!F69),_xlfn.SEQUENCE(LEN(DBCS(分析依頼書!F69))),1),_xlfn.CONCAT(IF(EXACT(UPPER(_xlpm.x),LOWER(_xlpm.x))*ISERROR(VALUE(_xlpm.x))*EXACT(9504&lt;CODE(_xlpm.x),CODE(_xlpm.x)&lt;9591),_xlpm.x,ASC(_xlpm.x)))),"ｰ","ー"),"~","～")))</f>
        <v/>
      </c>
    </row>
    <row r="12" spans="1:21" ht="15" thickTop="1" thickBot="1" x14ac:dyDescent="0.2">
      <c r="A12" t="str" cm="1">
        <f t="array" ref="A12">IF(分析依頼書!C70="","",SUBSTITUTE(SUBSTITUTE(_xlfn.LET(_xlpm.x,MID(DBCS(分析依頼書!C70),_xlfn.SEQUENCE(LEN(DBCS(分析依頼書!C70))),1),_xlfn.CONCAT(IF(EXACT(UPPER(_xlpm.x),LOWER(_xlpm.x))*ISERROR(VALUE(_xlpm.x))*EXACT(9504&lt;CODE(_xlpm.x),CODE(_xlpm.x)&lt;9591),_xlpm.x,ASC(_xlpm.x)))),"ｰ","ー"),"~","～"))</f>
        <v/>
      </c>
      <c r="B12" s="94" t="str" cm="1">
        <f t="array" aca="1" ref="B12" ca="1">ASC(SUBSTITUTE(SUBSTITUTE(SUBSTITUTE(SUBSTITUTE(SUBSTITUTE(SUBSTITUTE(SUBSTITUTE(IF(分析依頼書!C70="","",IF(CELL("type",分析依頼書!E70)="b","未記入",IFERROR(IF(OR(分析依頼書!E70=TEXT(VALUE(分析依頼書!E70),"yyyy年M月d日"),分析依頼書!E70=TEXT(VALUE(分析依頼書!E70),"yyyy/M/d")),TEXT(VALUE(分析依頼書!E70),"yyyy年M月d日"),IF(OR(分析依頼書!E70=TEXT(VALUE(分析依頼書!E70),"yyyy年M月"),分析依頼書!E70=TEXT(VALUE(分析依頼書!E70),"yyyy/M")),TEXT(VALUE(分析依頼書!E70),"yyyy年M月"),IF(OR(分析依頼書!E70=TEXT(VALUE(分析依頼書!E70),"yyyy年"),分析依頼書!E70=TEXT(VALUE(分析依頼書!E70),"yyyy")),TEXT(VALUE(分析依頼書!E70),"yyyy年M月"),分析依頼書!E70))),分析依頼書!E70))),"不明","-"),"?","-"),"？","-"),"ー","-"),"―","-"),"‐","-"),"－","-"))</f>
        <v/>
      </c>
      <c r="C12" s="94" t="str">
        <f>IF(分析依頼書!C70="","",IF(ISNUMBER(分析依頼書!A70)=FALSE,ROW(C12)-10,IF(VALUE(分析依頼書!A70)=VALUE(ROW(C12))-10,VALUE(分析依頼書!A70),ROW(C12)-10)))</f>
        <v/>
      </c>
      <c r="E12" s="95" t="str">
        <f>IF(分析依頼書!C70="","",IF(分析依頼書!C70="欠番",77,IF(D$11&lt;&gt;11,IF(F$6="無",D$11,D$11+1),IF(AND(VALUE(分析依頼書!J70)&lt;&gt;-2,F$6="無"),73,IF(AND(VALUE(分析依頼書!J70)&lt;&gt;-2,F$6="有"),74,IF(AND(VALUE(分析依頼書!J70)=-2,F$6="無"),75,IF(AND(VALUE(分析依頼書!J70)=-2,F$6="有"),76,IF(F$6="無",73,74))))))))</f>
        <v/>
      </c>
      <c r="F12" s="96" t="str">
        <f>IF(分析依頼書!C70="","",IF(E$3=TRUE,371,IF(E$4=TRUE,372,IF(E$5=TRUE,381,IF(E$6="特急",369,371)))))</f>
        <v/>
      </c>
      <c r="G12" s="91" t="str">
        <f>IF(分析依頼書!G$65&lt;&gt;"",分析依頼書!G$65,"")</f>
        <v/>
      </c>
      <c r="H12" s="88" t="str">
        <f>IF(分析依頼書!C70="","",IF(E$3=TRUE,7,IF(E$4=TRUE,8,IF(E$5=TRUE,9,IF(E$6="特急",2,"")))))</f>
        <v/>
      </c>
      <c r="J12" s="98" t="s">
        <v>139</v>
      </c>
      <c r="K12" s="99" t="str">
        <f>IF(分析依頼書!C70="","",IF(COUNTIF(分析依頼書!H$65,"*Ｆ?????*")&gt;0,MID(分析依頼書!H$65,FIND("Ｆ",分析依頼書!H$65),6),""))</f>
        <v/>
      </c>
      <c r="L12" t="str">
        <f>IF(分析依頼書!C70="","","-")</f>
        <v/>
      </c>
      <c r="M12" t="str" cm="1">
        <f t="array" ref="M12">IF(分析依頼書!C70="","",IF(分析依頼書!H70="","未記入",SUBSTITUTE(SUBSTITUTE(SUBSTITUTE(SUBSTITUTE(SUBSTITUTE(SUBSTITUTE(SUBSTITUTE(SUBSTITUTE(_xlfn.LET(_xlpm.x,MID(DBCS(分析依頼書!H70),_xlfn.SEQUENCE(LEN(DBCS(分析依頼書!H70))),1),_xlfn.CONCAT(IF(EXACT(UPPER(_xlpm.x),LOWER(_xlpm.x))*ISERROR(VALUE(_xlpm.x))*EXACT(9504&lt;CODE(_xlpm.x),CODE(_xlpm.x)&lt;9591),_xlpm.x,ASC(_xlpm.x)))),"ｰ","ー"),"~","～"),"(株)","株式会社"),"（株）","株式会社"),"㈱","株式会社"),"(有)","有限会社"),"㈲","有限会社"),"（有）","有限会社")))</f>
        <v/>
      </c>
      <c r="N12" t="str" cm="1">
        <f t="array" ref="N12">IF(分析依頼書!C70="","",IF(分析依頼書!I70="","未記入",SUBSTITUTE(SUBSTITUTE(SUBSTITUTE(SUBSTITUTE(SUBSTITUTE(SUBSTITUTE(SUBSTITUTE(SUBSTITUTE(_xlfn.LET(_xlpm.x,MID(DBCS(分析依頼書!I70),_xlfn.SEQUENCE(LEN(DBCS(分析依頼書!I70))),1),_xlfn.CONCAT(IF(EXACT(UPPER(_xlpm.x),LOWER(_xlpm.x))*ISERROR(VALUE(_xlpm.x))*EXACT(9504&lt;CODE(_xlpm.x),CODE(_xlpm.x)&lt;9591),_xlpm.x,ASC(_xlpm.x)))),"ｰ","ー"),"~","～"),"(株)","株式会社"),"（株）","株式会社"),"㈱","株式会社"),"(有)","有限会社"),"㈲","有限会社"),"（有）","有限会社")))</f>
        <v/>
      </c>
      <c r="O12" t="str">
        <f>IF(分析依頼書!C70="","",IF(EXACT(C12,分析依頼書!A70),"",分析依頼書!A70))</f>
        <v/>
      </c>
      <c r="P12" t="str" cm="1">
        <f t="array" ref="P12">IF(分析依頼書!C70="","",IF(分析依頼書!G70="","未記入",SUBSTITUTE(SUBSTITUTE(_xlfn.LET(_xlpm.x,MID(DBCS(分析依頼書!G70),_xlfn.SEQUENCE(LEN(DBCS(分析依頼書!G70))),1),_xlfn.CONCAT(IF(EXACT(UPPER(_xlpm.x),LOWER(_xlpm.x))*ISERROR(VALUE(_xlpm.x))*EXACT(9504&lt;CODE(_xlpm.x),CODE(_xlpm.x)&lt;9591),_xlpm.x,ASC(_xlpm.x)))),"ｰ","ー"),"~","～")))</f>
        <v/>
      </c>
      <c r="Q12" t="str" cm="1">
        <f t="array" ref="Q12">IF(分析依頼書!C70="","",IF(分析依頼書!D70="","未記入",SUBSTITUTE(SUBSTITUTE(_xlfn.LET(_xlpm.x,MID(DBCS(分析依頼書!D70),_xlfn.SEQUENCE(LEN(DBCS(分析依頼書!D70))),1),_xlfn.CONCAT(IF(EXACT(UPPER(_xlpm.x),LOWER(_xlpm.x))*ISERROR(VALUE(_xlpm.x))*EXACT(9504&lt;CODE(_xlpm.x),CODE(_xlpm.x)&lt;9591),_xlpm.x,ASC(_xlpm.x)))),"ｰ","ー"),"~","～")))</f>
        <v/>
      </c>
      <c r="R12" t="str" cm="1">
        <f t="array" ref="R12">IF(分析依頼書!C70="","",IF(分析依頼書!F70="","未記入",SUBSTITUTE(SUBSTITUTE(_xlfn.LET(_xlpm.x,MID(DBCS(分析依頼書!F70),_xlfn.SEQUENCE(LEN(DBCS(分析依頼書!F70))),1),_xlfn.CONCAT(IF(EXACT(UPPER(_xlpm.x),LOWER(_xlpm.x))*ISERROR(VALUE(_xlpm.x))*EXACT(9504&lt;CODE(_xlpm.x),CODE(_xlpm.x)&lt;9591),_xlpm.x,ASC(_xlpm.x)))),"ｰ","ー"),"~","～")))</f>
        <v/>
      </c>
    </row>
    <row r="13" spans="1:21" ht="15" thickTop="1" thickBot="1" x14ac:dyDescent="0.2">
      <c r="A13" t="str" cm="1">
        <f t="array" ref="A13">IF(分析依頼書!C71="","",SUBSTITUTE(SUBSTITUTE(_xlfn.LET(_xlpm.x,MID(DBCS(分析依頼書!C71),_xlfn.SEQUENCE(LEN(DBCS(分析依頼書!C71))),1),_xlfn.CONCAT(IF(EXACT(UPPER(_xlpm.x),LOWER(_xlpm.x))*ISERROR(VALUE(_xlpm.x))*EXACT(9504&lt;CODE(_xlpm.x),CODE(_xlpm.x)&lt;9591),_xlpm.x,ASC(_xlpm.x)))),"ｰ","ー"),"~","～"))</f>
        <v/>
      </c>
      <c r="B13" s="94" t="str" cm="1">
        <f t="array" aca="1" ref="B13" ca="1">ASC(SUBSTITUTE(SUBSTITUTE(SUBSTITUTE(SUBSTITUTE(SUBSTITUTE(SUBSTITUTE(SUBSTITUTE(IF(分析依頼書!C71="","",IF(CELL("type",分析依頼書!E71)="b","未記入",IFERROR(IF(OR(分析依頼書!E71=TEXT(VALUE(分析依頼書!E71),"yyyy年M月d日"),分析依頼書!E71=TEXT(VALUE(分析依頼書!E71),"yyyy/M/d")),TEXT(VALUE(分析依頼書!E71),"yyyy年M月d日"),IF(OR(分析依頼書!E71=TEXT(VALUE(分析依頼書!E71),"yyyy年M月"),分析依頼書!E71=TEXT(VALUE(分析依頼書!E71),"yyyy/M")),TEXT(VALUE(分析依頼書!E71),"yyyy年M月"),IF(OR(分析依頼書!E71=TEXT(VALUE(分析依頼書!E71),"yyyy年"),分析依頼書!E71=TEXT(VALUE(分析依頼書!E71),"yyyy")),TEXT(VALUE(分析依頼書!E71),"yyyy年M月"),分析依頼書!E71))),分析依頼書!E71))),"不明","-"),"?","-"),"？","-"),"ー","-"),"―","-"),"‐","-"),"－","-"))</f>
        <v/>
      </c>
      <c r="C13" s="94" t="str">
        <f>IF(分析依頼書!C71="","",IF(ISNUMBER(分析依頼書!A71)=FALSE,ROW(C13)-10,IF(VALUE(分析依頼書!A71)=VALUE(ROW(C13))-10,VALUE(分析依頼書!A71),ROW(C13)-10)))</f>
        <v/>
      </c>
      <c r="E13" s="95" t="str">
        <f>IF(分析依頼書!C71="","",IF(分析依頼書!C71="欠番",77,IF(D$11&lt;&gt;11,IF(F$6="無",D$11,D$11+1),IF(AND(VALUE(分析依頼書!J71)&lt;&gt;-2,F$6="無"),73,IF(AND(VALUE(分析依頼書!J71)&lt;&gt;-2,F$6="有"),74,IF(AND(VALUE(分析依頼書!J71)=-2,F$6="無"),75,IF(AND(VALUE(分析依頼書!J71)=-2,F$6="有"),76,IF(F$6="無",73,74))))))))</f>
        <v/>
      </c>
      <c r="F13" s="96" t="str">
        <f>IF(分析依頼書!C71="","",IF(E$3=TRUE,371,IF(E$4=TRUE,372,IF(E$5=TRUE,381,IF(E$6="特急",369,371)))))</f>
        <v/>
      </c>
      <c r="G13" s="91" t="str">
        <f>IF(分析依頼書!G$65&lt;&gt;"",分析依頼書!G$65,"")</f>
        <v/>
      </c>
      <c r="H13" s="88" t="str">
        <f>IF(分析依頼書!C71="","",IF(E$3=TRUE,7,IF(E$4=TRUE,8,IF(E$5=TRUE,9,IF(E$6="特急",2,"")))))</f>
        <v/>
      </c>
      <c r="J13" s="98" t="s">
        <v>139</v>
      </c>
      <c r="K13" s="99" t="str">
        <f>IF(分析依頼書!C71="","",IF(COUNTIF(分析依頼書!H$65,"*Ｆ?????*")&gt;0,MID(分析依頼書!H$65,FIND("Ｆ",分析依頼書!H$65),6),""))</f>
        <v/>
      </c>
      <c r="L13" t="str">
        <f>IF(分析依頼書!C71="","","-")</f>
        <v/>
      </c>
      <c r="M13" t="str" cm="1">
        <f t="array" ref="M13">IF(分析依頼書!C71="","",IF(分析依頼書!H71="","未記入",SUBSTITUTE(SUBSTITUTE(SUBSTITUTE(SUBSTITUTE(SUBSTITUTE(SUBSTITUTE(SUBSTITUTE(SUBSTITUTE(_xlfn.LET(_xlpm.x,MID(DBCS(分析依頼書!H71),_xlfn.SEQUENCE(LEN(DBCS(分析依頼書!H71))),1),_xlfn.CONCAT(IF(EXACT(UPPER(_xlpm.x),LOWER(_xlpm.x))*ISERROR(VALUE(_xlpm.x))*EXACT(9504&lt;CODE(_xlpm.x),CODE(_xlpm.x)&lt;9591),_xlpm.x,ASC(_xlpm.x)))),"ｰ","ー"),"~","～"),"(株)","株式会社"),"（株）","株式会社"),"㈱","株式会社"),"(有)","有限会社"),"㈲","有限会社"),"（有）","有限会社")))</f>
        <v/>
      </c>
      <c r="N13" t="str" cm="1">
        <f t="array" ref="N13">IF(分析依頼書!C71="","",IF(分析依頼書!I71="","未記入",SUBSTITUTE(SUBSTITUTE(SUBSTITUTE(SUBSTITUTE(SUBSTITUTE(SUBSTITUTE(SUBSTITUTE(SUBSTITUTE(_xlfn.LET(_xlpm.x,MID(DBCS(分析依頼書!I71),_xlfn.SEQUENCE(LEN(DBCS(分析依頼書!I71))),1),_xlfn.CONCAT(IF(EXACT(UPPER(_xlpm.x),LOWER(_xlpm.x))*ISERROR(VALUE(_xlpm.x))*EXACT(9504&lt;CODE(_xlpm.x),CODE(_xlpm.x)&lt;9591),_xlpm.x,ASC(_xlpm.x)))),"ｰ","ー"),"~","～"),"(株)","株式会社"),"（株）","株式会社"),"㈱","株式会社"),"(有)","有限会社"),"㈲","有限会社"),"（有）","有限会社")))</f>
        <v/>
      </c>
      <c r="O13" t="str">
        <f>IF(分析依頼書!C71="","",IF(EXACT(C13,分析依頼書!A71),"",分析依頼書!A71))</f>
        <v/>
      </c>
      <c r="P13" t="str" cm="1">
        <f t="array" ref="P13">IF(分析依頼書!C71="","",IF(分析依頼書!G71="","未記入",SUBSTITUTE(SUBSTITUTE(_xlfn.LET(_xlpm.x,MID(DBCS(分析依頼書!G71),_xlfn.SEQUENCE(LEN(DBCS(分析依頼書!G71))),1),_xlfn.CONCAT(IF(EXACT(UPPER(_xlpm.x),LOWER(_xlpm.x))*ISERROR(VALUE(_xlpm.x))*EXACT(9504&lt;CODE(_xlpm.x),CODE(_xlpm.x)&lt;9591),_xlpm.x,ASC(_xlpm.x)))),"ｰ","ー"),"~","～")))</f>
        <v/>
      </c>
      <c r="Q13" t="str" cm="1">
        <f t="array" ref="Q13">IF(分析依頼書!C71="","",IF(分析依頼書!D71="","未記入",SUBSTITUTE(SUBSTITUTE(_xlfn.LET(_xlpm.x,MID(DBCS(分析依頼書!D71),_xlfn.SEQUENCE(LEN(DBCS(分析依頼書!D71))),1),_xlfn.CONCAT(IF(EXACT(UPPER(_xlpm.x),LOWER(_xlpm.x))*ISERROR(VALUE(_xlpm.x))*EXACT(9504&lt;CODE(_xlpm.x),CODE(_xlpm.x)&lt;9591),_xlpm.x,ASC(_xlpm.x)))),"ｰ","ー"),"~","～")))</f>
        <v/>
      </c>
      <c r="R13" t="str" cm="1">
        <f t="array" ref="R13">IF(分析依頼書!C71="","",IF(分析依頼書!F71="","未記入",SUBSTITUTE(SUBSTITUTE(_xlfn.LET(_xlpm.x,MID(DBCS(分析依頼書!F71),_xlfn.SEQUENCE(LEN(DBCS(分析依頼書!F71))),1),_xlfn.CONCAT(IF(EXACT(UPPER(_xlpm.x),LOWER(_xlpm.x))*ISERROR(VALUE(_xlpm.x))*EXACT(9504&lt;CODE(_xlpm.x),CODE(_xlpm.x)&lt;9591),_xlpm.x,ASC(_xlpm.x)))),"ｰ","ー"),"~","～")))</f>
        <v/>
      </c>
    </row>
    <row r="14" spans="1:21" ht="15" thickTop="1" thickBot="1" x14ac:dyDescent="0.2">
      <c r="A14" t="str" cm="1">
        <f t="array" ref="A14">IF(分析依頼書!C72="","",SUBSTITUTE(SUBSTITUTE(_xlfn.LET(_xlpm.x,MID(DBCS(分析依頼書!C72),_xlfn.SEQUENCE(LEN(DBCS(分析依頼書!C72))),1),_xlfn.CONCAT(IF(EXACT(UPPER(_xlpm.x),LOWER(_xlpm.x))*ISERROR(VALUE(_xlpm.x))*EXACT(9504&lt;CODE(_xlpm.x),CODE(_xlpm.x)&lt;9591),_xlpm.x,ASC(_xlpm.x)))),"ｰ","ー"),"~","～"))</f>
        <v/>
      </c>
      <c r="B14" s="94" t="str" cm="1">
        <f t="array" aca="1" ref="B14" ca="1">ASC(SUBSTITUTE(SUBSTITUTE(SUBSTITUTE(SUBSTITUTE(SUBSTITUTE(SUBSTITUTE(SUBSTITUTE(IF(分析依頼書!C72="","",IF(CELL("type",分析依頼書!E72)="b","未記入",IFERROR(IF(OR(分析依頼書!E72=TEXT(VALUE(分析依頼書!E72),"yyyy年M月d日"),分析依頼書!E72=TEXT(VALUE(分析依頼書!E72),"yyyy/M/d")),TEXT(VALUE(分析依頼書!E72),"yyyy年M月d日"),IF(OR(分析依頼書!E72=TEXT(VALUE(分析依頼書!E72),"yyyy年M月"),分析依頼書!E72=TEXT(VALUE(分析依頼書!E72),"yyyy/M")),TEXT(VALUE(分析依頼書!E72),"yyyy年M月"),IF(OR(分析依頼書!E72=TEXT(VALUE(分析依頼書!E72),"yyyy年"),分析依頼書!E72=TEXT(VALUE(分析依頼書!E72),"yyyy")),TEXT(VALUE(分析依頼書!E72),"yyyy年M月"),分析依頼書!E72))),分析依頼書!E72))),"不明","-"),"?","-"),"？","-"),"ー","-"),"―","-"),"‐","-"),"－","-"))</f>
        <v/>
      </c>
      <c r="C14" s="94" t="str">
        <f>IF(分析依頼書!C72="","",IF(ISNUMBER(分析依頼書!A72)=FALSE,ROW(C14)-10,IF(VALUE(分析依頼書!A72)=VALUE(ROW(C14))-10,VALUE(分析依頼書!A72),ROW(C14)-10)))</f>
        <v/>
      </c>
      <c r="E14" s="95" t="str">
        <f>IF(分析依頼書!C72="","",IF(分析依頼書!C72="欠番",77,IF(D$11&lt;&gt;11,IF(F$6="無",D$11,D$11+1),IF(AND(VALUE(分析依頼書!J72)&lt;&gt;-2,F$6="無"),73,IF(AND(VALUE(分析依頼書!J72)&lt;&gt;-2,F$6="有"),74,IF(AND(VALUE(分析依頼書!J72)=-2,F$6="無"),75,IF(AND(VALUE(分析依頼書!J72)=-2,F$6="有"),76,IF(F$6="無",73,74))))))))</f>
        <v/>
      </c>
      <c r="F14" s="96" t="str">
        <f>IF(分析依頼書!C72="","",IF(E$3=TRUE,371,IF(E$4=TRUE,372,IF(E$5=TRUE,381,IF(E$6="特急",369,371)))))</f>
        <v/>
      </c>
      <c r="G14" s="91" t="str">
        <f>IF(分析依頼書!G$65&lt;&gt;"",分析依頼書!G$65,"")</f>
        <v/>
      </c>
      <c r="H14" s="88" t="str">
        <f>IF(分析依頼書!C72="","",IF(E$3=TRUE,7,IF(E$4=TRUE,8,IF(E$5=TRUE,9,IF(E$6="特急",2,"")))))</f>
        <v/>
      </c>
      <c r="J14" s="98" t="s">
        <v>139</v>
      </c>
      <c r="K14" s="99" t="str">
        <f>IF(分析依頼書!C72="","",IF(COUNTIF(分析依頼書!H$65,"*Ｆ?????*")&gt;0,MID(分析依頼書!H$65,FIND("Ｆ",分析依頼書!H$65),6),""))</f>
        <v/>
      </c>
      <c r="L14" t="str">
        <f>IF(分析依頼書!C72="","","-")</f>
        <v/>
      </c>
      <c r="M14" t="str" cm="1">
        <f t="array" ref="M14">IF(分析依頼書!C72="","",IF(分析依頼書!H72="","未記入",SUBSTITUTE(SUBSTITUTE(SUBSTITUTE(SUBSTITUTE(SUBSTITUTE(SUBSTITUTE(SUBSTITUTE(SUBSTITUTE(_xlfn.LET(_xlpm.x,MID(DBCS(分析依頼書!H72),_xlfn.SEQUENCE(LEN(DBCS(分析依頼書!H72))),1),_xlfn.CONCAT(IF(EXACT(UPPER(_xlpm.x),LOWER(_xlpm.x))*ISERROR(VALUE(_xlpm.x))*EXACT(9504&lt;CODE(_xlpm.x),CODE(_xlpm.x)&lt;9591),_xlpm.x,ASC(_xlpm.x)))),"ｰ","ー"),"~","～"),"(株)","株式会社"),"（株）","株式会社"),"㈱","株式会社"),"(有)","有限会社"),"㈲","有限会社"),"（有）","有限会社")))</f>
        <v/>
      </c>
      <c r="N14" t="str" cm="1">
        <f t="array" ref="N14">IF(分析依頼書!C72="","",IF(分析依頼書!I72="","未記入",SUBSTITUTE(SUBSTITUTE(SUBSTITUTE(SUBSTITUTE(SUBSTITUTE(SUBSTITUTE(SUBSTITUTE(SUBSTITUTE(_xlfn.LET(_xlpm.x,MID(DBCS(分析依頼書!I72),_xlfn.SEQUENCE(LEN(DBCS(分析依頼書!I72))),1),_xlfn.CONCAT(IF(EXACT(UPPER(_xlpm.x),LOWER(_xlpm.x))*ISERROR(VALUE(_xlpm.x))*EXACT(9504&lt;CODE(_xlpm.x),CODE(_xlpm.x)&lt;9591),_xlpm.x,ASC(_xlpm.x)))),"ｰ","ー"),"~","～"),"(株)","株式会社"),"（株）","株式会社"),"㈱","株式会社"),"(有)","有限会社"),"㈲","有限会社"),"（有）","有限会社")))</f>
        <v/>
      </c>
      <c r="O14" t="str">
        <f>IF(分析依頼書!C72="","",IF(EXACT(C14,分析依頼書!A72),"",分析依頼書!A72))</f>
        <v/>
      </c>
      <c r="P14" t="str" cm="1">
        <f t="array" ref="P14">IF(分析依頼書!C72="","",IF(分析依頼書!G72="","未記入",SUBSTITUTE(SUBSTITUTE(_xlfn.LET(_xlpm.x,MID(DBCS(分析依頼書!G72),_xlfn.SEQUENCE(LEN(DBCS(分析依頼書!G72))),1),_xlfn.CONCAT(IF(EXACT(UPPER(_xlpm.x),LOWER(_xlpm.x))*ISERROR(VALUE(_xlpm.x))*EXACT(9504&lt;CODE(_xlpm.x),CODE(_xlpm.x)&lt;9591),_xlpm.x,ASC(_xlpm.x)))),"ｰ","ー"),"~","～")))</f>
        <v/>
      </c>
      <c r="Q14" t="str" cm="1">
        <f t="array" ref="Q14">IF(分析依頼書!C72="","",IF(分析依頼書!D72="","未記入",SUBSTITUTE(SUBSTITUTE(_xlfn.LET(_xlpm.x,MID(DBCS(分析依頼書!D72),_xlfn.SEQUENCE(LEN(DBCS(分析依頼書!D72))),1),_xlfn.CONCAT(IF(EXACT(UPPER(_xlpm.x),LOWER(_xlpm.x))*ISERROR(VALUE(_xlpm.x))*EXACT(9504&lt;CODE(_xlpm.x),CODE(_xlpm.x)&lt;9591),_xlpm.x,ASC(_xlpm.x)))),"ｰ","ー"),"~","～")))</f>
        <v/>
      </c>
      <c r="R14" t="str" cm="1">
        <f t="array" ref="R14">IF(分析依頼書!C72="","",IF(分析依頼書!F72="","未記入",SUBSTITUTE(SUBSTITUTE(_xlfn.LET(_xlpm.x,MID(DBCS(分析依頼書!F72),_xlfn.SEQUENCE(LEN(DBCS(分析依頼書!F72))),1),_xlfn.CONCAT(IF(EXACT(UPPER(_xlpm.x),LOWER(_xlpm.x))*ISERROR(VALUE(_xlpm.x))*EXACT(9504&lt;CODE(_xlpm.x),CODE(_xlpm.x)&lt;9591),_xlpm.x,ASC(_xlpm.x)))),"ｰ","ー"),"~","～")))</f>
        <v/>
      </c>
    </row>
    <row r="15" spans="1:21" ht="15" thickTop="1" thickBot="1" x14ac:dyDescent="0.2">
      <c r="A15" t="str" cm="1">
        <f t="array" ref="A15">IF(分析依頼書!C73="","",SUBSTITUTE(SUBSTITUTE(_xlfn.LET(_xlpm.x,MID(DBCS(分析依頼書!C73),_xlfn.SEQUENCE(LEN(DBCS(分析依頼書!C73))),1),_xlfn.CONCAT(IF(EXACT(UPPER(_xlpm.x),LOWER(_xlpm.x))*ISERROR(VALUE(_xlpm.x))*EXACT(9504&lt;CODE(_xlpm.x),CODE(_xlpm.x)&lt;9591),_xlpm.x,ASC(_xlpm.x)))),"ｰ","ー"),"~","～"))</f>
        <v/>
      </c>
      <c r="B15" s="94" t="str" cm="1">
        <f t="array" aca="1" ref="B15" ca="1">ASC(SUBSTITUTE(SUBSTITUTE(SUBSTITUTE(SUBSTITUTE(SUBSTITUTE(SUBSTITUTE(SUBSTITUTE(IF(分析依頼書!C73="","",IF(CELL("type",分析依頼書!E73)="b","未記入",IFERROR(IF(OR(分析依頼書!E73=TEXT(VALUE(分析依頼書!E73),"yyyy年M月d日"),分析依頼書!E73=TEXT(VALUE(分析依頼書!E73),"yyyy/M/d")),TEXT(VALUE(分析依頼書!E73),"yyyy年M月d日"),IF(OR(分析依頼書!E73=TEXT(VALUE(分析依頼書!E73),"yyyy年M月"),分析依頼書!E73=TEXT(VALUE(分析依頼書!E73),"yyyy/M")),TEXT(VALUE(分析依頼書!E73),"yyyy年M月"),IF(OR(分析依頼書!E73=TEXT(VALUE(分析依頼書!E73),"yyyy年"),分析依頼書!E73=TEXT(VALUE(分析依頼書!E73),"yyyy")),TEXT(VALUE(分析依頼書!E73),"yyyy年M月"),分析依頼書!E73))),分析依頼書!E73))),"不明","-"),"?","-"),"？","-"),"ー","-"),"―","-"),"‐","-"),"－","-"))</f>
        <v/>
      </c>
      <c r="C15" s="94" t="str">
        <f>IF(分析依頼書!C73="","",IF(ISNUMBER(分析依頼書!A73)=FALSE,ROW(C15)-10,IF(VALUE(分析依頼書!A73)=VALUE(ROW(C15))-10,VALUE(分析依頼書!A73),ROW(C15)-10)))</f>
        <v/>
      </c>
      <c r="E15" s="95" t="str">
        <f>IF(分析依頼書!C73="","",IF(分析依頼書!C73="欠番",77,IF(D$11&lt;&gt;11,IF(F$6="無",D$11,D$11+1),IF(AND(VALUE(分析依頼書!J73)&lt;&gt;-2,F$6="無"),73,IF(AND(VALUE(分析依頼書!J73)&lt;&gt;-2,F$6="有"),74,IF(AND(VALUE(分析依頼書!J73)=-2,F$6="無"),75,IF(AND(VALUE(分析依頼書!J73)=-2,F$6="有"),76,IF(F$6="無",73,74))))))))</f>
        <v/>
      </c>
      <c r="F15" s="96" t="str">
        <f>IF(分析依頼書!C73="","",IF(E$3=TRUE,371,IF(E$4=TRUE,372,IF(E$5=TRUE,381,IF(E$6="特急",369,371)))))</f>
        <v/>
      </c>
      <c r="G15" s="91" t="str">
        <f>IF(分析依頼書!G$65&lt;&gt;"",分析依頼書!G$65,"")</f>
        <v/>
      </c>
      <c r="H15" s="88" t="str">
        <f>IF(分析依頼書!C73="","",IF(E$3=TRUE,7,IF(E$4=TRUE,8,IF(E$5=TRUE,9,IF(E$6="特急",2,"")))))</f>
        <v/>
      </c>
      <c r="J15" s="98" t="s">
        <v>139</v>
      </c>
      <c r="K15" s="99" t="str">
        <f>IF(分析依頼書!C73="","",IF(COUNTIF(分析依頼書!H$65,"*Ｆ?????*")&gt;0,MID(分析依頼書!H$65,FIND("Ｆ",分析依頼書!H$65),6),""))</f>
        <v/>
      </c>
      <c r="L15" t="str">
        <f>IF(分析依頼書!C73="","","-")</f>
        <v/>
      </c>
      <c r="M15" t="str" cm="1">
        <f t="array" ref="M15">IF(分析依頼書!C73="","",IF(分析依頼書!H73="","未記入",SUBSTITUTE(SUBSTITUTE(SUBSTITUTE(SUBSTITUTE(SUBSTITUTE(SUBSTITUTE(SUBSTITUTE(SUBSTITUTE(_xlfn.LET(_xlpm.x,MID(DBCS(分析依頼書!H73),_xlfn.SEQUENCE(LEN(DBCS(分析依頼書!H73))),1),_xlfn.CONCAT(IF(EXACT(UPPER(_xlpm.x),LOWER(_xlpm.x))*ISERROR(VALUE(_xlpm.x))*EXACT(9504&lt;CODE(_xlpm.x),CODE(_xlpm.x)&lt;9591),_xlpm.x,ASC(_xlpm.x)))),"ｰ","ー"),"~","～"),"(株)","株式会社"),"（株）","株式会社"),"㈱","株式会社"),"(有)","有限会社"),"㈲","有限会社"),"（有）","有限会社")))</f>
        <v/>
      </c>
      <c r="N15" t="str" cm="1">
        <f t="array" ref="N15">IF(分析依頼書!C73="","",IF(分析依頼書!I73="","未記入",SUBSTITUTE(SUBSTITUTE(SUBSTITUTE(SUBSTITUTE(SUBSTITUTE(SUBSTITUTE(SUBSTITUTE(SUBSTITUTE(_xlfn.LET(_xlpm.x,MID(DBCS(分析依頼書!I73),_xlfn.SEQUENCE(LEN(DBCS(分析依頼書!I73))),1),_xlfn.CONCAT(IF(EXACT(UPPER(_xlpm.x),LOWER(_xlpm.x))*ISERROR(VALUE(_xlpm.x))*EXACT(9504&lt;CODE(_xlpm.x),CODE(_xlpm.x)&lt;9591),_xlpm.x,ASC(_xlpm.x)))),"ｰ","ー"),"~","～"),"(株)","株式会社"),"（株）","株式会社"),"㈱","株式会社"),"(有)","有限会社"),"㈲","有限会社"),"（有）","有限会社")))</f>
        <v/>
      </c>
      <c r="O15" t="str">
        <f>IF(分析依頼書!C73="","",IF(EXACT(C15,分析依頼書!A73),"",分析依頼書!A73))</f>
        <v/>
      </c>
      <c r="P15" t="str" cm="1">
        <f t="array" ref="P15">IF(分析依頼書!C73="","",IF(分析依頼書!G73="","未記入",SUBSTITUTE(SUBSTITUTE(_xlfn.LET(_xlpm.x,MID(DBCS(分析依頼書!G73),_xlfn.SEQUENCE(LEN(DBCS(分析依頼書!G73))),1),_xlfn.CONCAT(IF(EXACT(UPPER(_xlpm.x),LOWER(_xlpm.x))*ISERROR(VALUE(_xlpm.x))*EXACT(9504&lt;CODE(_xlpm.x),CODE(_xlpm.x)&lt;9591),_xlpm.x,ASC(_xlpm.x)))),"ｰ","ー"),"~","～")))</f>
        <v/>
      </c>
      <c r="Q15" t="str" cm="1">
        <f t="array" ref="Q15">IF(分析依頼書!C73="","",IF(分析依頼書!D73="","未記入",SUBSTITUTE(SUBSTITUTE(_xlfn.LET(_xlpm.x,MID(DBCS(分析依頼書!D73),_xlfn.SEQUENCE(LEN(DBCS(分析依頼書!D73))),1),_xlfn.CONCAT(IF(EXACT(UPPER(_xlpm.x),LOWER(_xlpm.x))*ISERROR(VALUE(_xlpm.x))*EXACT(9504&lt;CODE(_xlpm.x),CODE(_xlpm.x)&lt;9591),_xlpm.x,ASC(_xlpm.x)))),"ｰ","ー"),"~","～")))</f>
        <v/>
      </c>
      <c r="R15" t="str" cm="1">
        <f t="array" ref="R15">IF(分析依頼書!C73="","",IF(分析依頼書!F73="","未記入",SUBSTITUTE(SUBSTITUTE(_xlfn.LET(_xlpm.x,MID(DBCS(分析依頼書!F73),_xlfn.SEQUENCE(LEN(DBCS(分析依頼書!F73))),1),_xlfn.CONCAT(IF(EXACT(UPPER(_xlpm.x),LOWER(_xlpm.x))*ISERROR(VALUE(_xlpm.x))*EXACT(9504&lt;CODE(_xlpm.x),CODE(_xlpm.x)&lt;9591),_xlpm.x,ASC(_xlpm.x)))),"ｰ","ー"),"~","～")))</f>
        <v/>
      </c>
    </row>
    <row r="16" spans="1:21" ht="15" thickTop="1" thickBot="1" x14ac:dyDescent="0.2">
      <c r="A16" t="str" cm="1">
        <f t="array" ref="A16">IF(分析依頼書!C74="","",SUBSTITUTE(SUBSTITUTE(_xlfn.LET(_xlpm.x,MID(DBCS(分析依頼書!C74),_xlfn.SEQUENCE(LEN(DBCS(分析依頼書!C74))),1),_xlfn.CONCAT(IF(EXACT(UPPER(_xlpm.x),LOWER(_xlpm.x))*ISERROR(VALUE(_xlpm.x))*EXACT(9504&lt;CODE(_xlpm.x),CODE(_xlpm.x)&lt;9591),_xlpm.x,ASC(_xlpm.x)))),"ｰ","ー"),"~","～"))</f>
        <v/>
      </c>
      <c r="B16" s="94" t="str" cm="1">
        <f t="array" aca="1" ref="B16" ca="1">ASC(SUBSTITUTE(SUBSTITUTE(SUBSTITUTE(SUBSTITUTE(SUBSTITUTE(SUBSTITUTE(SUBSTITUTE(IF(分析依頼書!C74="","",IF(CELL("type",分析依頼書!E74)="b","未記入",IFERROR(IF(OR(分析依頼書!E74=TEXT(VALUE(分析依頼書!E74),"yyyy年M月d日"),分析依頼書!E74=TEXT(VALUE(分析依頼書!E74),"yyyy/M/d")),TEXT(VALUE(分析依頼書!E74),"yyyy年M月d日"),IF(OR(分析依頼書!E74=TEXT(VALUE(分析依頼書!E74),"yyyy年M月"),分析依頼書!E74=TEXT(VALUE(分析依頼書!E74),"yyyy/M")),TEXT(VALUE(分析依頼書!E74),"yyyy年M月"),IF(OR(分析依頼書!E74=TEXT(VALUE(分析依頼書!E74),"yyyy年"),分析依頼書!E74=TEXT(VALUE(分析依頼書!E74),"yyyy")),TEXT(VALUE(分析依頼書!E74),"yyyy年M月"),分析依頼書!E74))),分析依頼書!E74))),"不明","-"),"?","-"),"？","-"),"ー","-"),"―","-"),"‐","-"),"－","-"))</f>
        <v/>
      </c>
      <c r="C16" s="94" t="str">
        <f>IF(分析依頼書!C74="","",IF(ISNUMBER(分析依頼書!A74)=FALSE,ROW(C16)-10,IF(VALUE(分析依頼書!A74)=VALUE(ROW(C16))-10,VALUE(分析依頼書!A74),ROW(C16)-10)))</f>
        <v/>
      </c>
      <c r="E16" s="95" t="str">
        <f>IF(分析依頼書!C74="","",IF(分析依頼書!C74="欠番",77,IF(D$11&lt;&gt;11,IF(F$6="無",D$11,D$11+1),IF(AND(VALUE(分析依頼書!J74)&lt;&gt;-2,F$6="無"),73,IF(AND(VALUE(分析依頼書!J74)&lt;&gt;-2,F$6="有"),74,IF(AND(VALUE(分析依頼書!J74)=-2,F$6="無"),75,IF(AND(VALUE(分析依頼書!J74)=-2,F$6="有"),76,IF(F$6="無",73,74))))))))</f>
        <v/>
      </c>
      <c r="F16" s="96" t="str">
        <f>IF(分析依頼書!C74="","",IF(E$3=TRUE,371,IF(E$4=TRUE,372,IF(E$5=TRUE,381,IF(E$6="特急",369,371)))))</f>
        <v/>
      </c>
      <c r="G16" s="91" t="str">
        <f>IF(分析依頼書!G$65&lt;&gt;"",分析依頼書!G$65,"")</f>
        <v/>
      </c>
      <c r="H16" s="88" t="str">
        <f>IF(分析依頼書!C74="","",IF(E$3=TRUE,7,IF(E$4=TRUE,8,IF(E$5=TRUE,9,IF(E$6="特急",2,"")))))</f>
        <v/>
      </c>
      <c r="J16" s="98" t="s">
        <v>139</v>
      </c>
      <c r="K16" s="99" t="str">
        <f>IF(分析依頼書!C74="","",IF(COUNTIF(分析依頼書!H$65,"*Ｆ?????*")&gt;0,MID(分析依頼書!H$65,FIND("Ｆ",分析依頼書!H$65),6),""))</f>
        <v/>
      </c>
      <c r="L16" t="str">
        <f>IF(分析依頼書!C74="","","-")</f>
        <v/>
      </c>
      <c r="M16" t="str" cm="1">
        <f t="array" ref="M16">IF(分析依頼書!C74="","",IF(分析依頼書!H74="","未記入",SUBSTITUTE(SUBSTITUTE(SUBSTITUTE(SUBSTITUTE(SUBSTITUTE(SUBSTITUTE(SUBSTITUTE(SUBSTITUTE(_xlfn.LET(_xlpm.x,MID(DBCS(分析依頼書!H74),_xlfn.SEQUENCE(LEN(DBCS(分析依頼書!H74))),1),_xlfn.CONCAT(IF(EXACT(UPPER(_xlpm.x),LOWER(_xlpm.x))*ISERROR(VALUE(_xlpm.x))*EXACT(9504&lt;CODE(_xlpm.x),CODE(_xlpm.x)&lt;9591),_xlpm.x,ASC(_xlpm.x)))),"ｰ","ー"),"~","～"),"(株)","株式会社"),"（株）","株式会社"),"㈱","株式会社"),"(有)","有限会社"),"㈲","有限会社"),"（有）","有限会社")))</f>
        <v/>
      </c>
      <c r="N16" t="str" cm="1">
        <f t="array" ref="N16">IF(分析依頼書!C74="","",IF(分析依頼書!I74="","未記入",SUBSTITUTE(SUBSTITUTE(SUBSTITUTE(SUBSTITUTE(SUBSTITUTE(SUBSTITUTE(SUBSTITUTE(SUBSTITUTE(_xlfn.LET(_xlpm.x,MID(DBCS(分析依頼書!I74),_xlfn.SEQUENCE(LEN(DBCS(分析依頼書!I74))),1),_xlfn.CONCAT(IF(EXACT(UPPER(_xlpm.x),LOWER(_xlpm.x))*ISERROR(VALUE(_xlpm.x))*EXACT(9504&lt;CODE(_xlpm.x),CODE(_xlpm.x)&lt;9591),_xlpm.x,ASC(_xlpm.x)))),"ｰ","ー"),"~","～"),"(株)","株式会社"),"（株）","株式会社"),"㈱","株式会社"),"(有)","有限会社"),"㈲","有限会社"),"（有）","有限会社")))</f>
        <v/>
      </c>
      <c r="O16" t="str">
        <f>IF(分析依頼書!C74="","",IF(EXACT(C16,分析依頼書!A74),"",分析依頼書!A74))</f>
        <v/>
      </c>
      <c r="P16" t="str" cm="1">
        <f t="array" ref="P16">IF(分析依頼書!C74="","",IF(分析依頼書!G74="","未記入",SUBSTITUTE(SUBSTITUTE(_xlfn.LET(_xlpm.x,MID(DBCS(分析依頼書!G74),_xlfn.SEQUENCE(LEN(DBCS(分析依頼書!G74))),1),_xlfn.CONCAT(IF(EXACT(UPPER(_xlpm.x),LOWER(_xlpm.x))*ISERROR(VALUE(_xlpm.x))*EXACT(9504&lt;CODE(_xlpm.x),CODE(_xlpm.x)&lt;9591),_xlpm.x,ASC(_xlpm.x)))),"ｰ","ー"),"~","～")))</f>
        <v/>
      </c>
      <c r="Q16" t="str" cm="1">
        <f t="array" ref="Q16">IF(分析依頼書!C74="","",IF(分析依頼書!D74="","未記入",SUBSTITUTE(SUBSTITUTE(_xlfn.LET(_xlpm.x,MID(DBCS(分析依頼書!D74),_xlfn.SEQUENCE(LEN(DBCS(分析依頼書!D74))),1),_xlfn.CONCAT(IF(EXACT(UPPER(_xlpm.x),LOWER(_xlpm.x))*ISERROR(VALUE(_xlpm.x))*EXACT(9504&lt;CODE(_xlpm.x),CODE(_xlpm.x)&lt;9591),_xlpm.x,ASC(_xlpm.x)))),"ｰ","ー"),"~","～")))</f>
        <v/>
      </c>
      <c r="R16" t="str" cm="1">
        <f t="array" ref="R16">IF(分析依頼書!C74="","",IF(分析依頼書!F74="","未記入",SUBSTITUTE(SUBSTITUTE(_xlfn.LET(_xlpm.x,MID(DBCS(分析依頼書!F74),_xlfn.SEQUENCE(LEN(DBCS(分析依頼書!F74))),1),_xlfn.CONCAT(IF(EXACT(UPPER(_xlpm.x),LOWER(_xlpm.x))*ISERROR(VALUE(_xlpm.x))*EXACT(9504&lt;CODE(_xlpm.x),CODE(_xlpm.x)&lt;9591),_xlpm.x,ASC(_xlpm.x)))),"ｰ","ー"),"~","～")))</f>
        <v/>
      </c>
    </row>
    <row r="17" spans="1:18" ht="15" thickTop="1" thickBot="1" x14ac:dyDescent="0.2">
      <c r="A17" t="str" cm="1">
        <f t="array" ref="A17">IF(分析依頼書!C75="","",SUBSTITUTE(SUBSTITUTE(_xlfn.LET(_xlpm.x,MID(DBCS(分析依頼書!C75),_xlfn.SEQUENCE(LEN(DBCS(分析依頼書!C75))),1),_xlfn.CONCAT(IF(EXACT(UPPER(_xlpm.x),LOWER(_xlpm.x))*ISERROR(VALUE(_xlpm.x))*EXACT(9504&lt;CODE(_xlpm.x),CODE(_xlpm.x)&lt;9591),_xlpm.x,ASC(_xlpm.x)))),"ｰ","ー"),"~","～"))</f>
        <v/>
      </c>
      <c r="B17" s="94" t="str" cm="1">
        <f t="array" aca="1" ref="B17" ca="1">ASC(SUBSTITUTE(SUBSTITUTE(SUBSTITUTE(SUBSTITUTE(SUBSTITUTE(SUBSTITUTE(SUBSTITUTE(IF(分析依頼書!C75="","",IF(CELL("type",分析依頼書!E75)="b","未記入",IFERROR(IF(OR(分析依頼書!E75=TEXT(VALUE(分析依頼書!E75),"yyyy年M月d日"),分析依頼書!E75=TEXT(VALUE(分析依頼書!E75),"yyyy/M/d")),TEXT(VALUE(分析依頼書!E75),"yyyy年M月d日"),IF(OR(分析依頼書!E75=TEXT(VALUE(分析依頼書!E75),"yyyy年M月"),分析依頼書!E75=TEXT(VALUE(分析依頼書!E75),"yyyy/M")),TEXT(VALUE(分析依頼書!E75),"yyyy年M月"),IF(OR(分析依頼書!E75=TEXT(VALUE(分析依頼書!E75),"yyyy年"),分析依頼書!E75=TEXT(VALUE(分析依頼書!E75),"yyyy")),TEXT(VALUE(分析依頼書!E75),"yyyy年M月"),分析依頼書!E75))),分析依頼書!E75))),"不明","-"),"?","-"),"？","-"),"ー","-"),"―","-"),"‐","-"),"－","-"))</f>
        <v/>
      </c>
      <c r="C17" s="94" t="str">
        <f>IF(分析依頼書!C75="","",IF(ISNUMBER(分析依頼書!A75)=FALSE,ROW(C17)-10,IF(VALUE(分析依頼書!A75)=VALUE(ROW(C17))-10,VALUE(分析依頼書!A75),ROW(C17)-10)))</f>
        <v/>
      </c>
      <c r="E17" s="95" t="str">
        <f>IF(分析依頼書!C75="","",IF(分析依頼書!C75="欠番",77,IF(D$11&lt;&gt;11,IF(F$6="無",D$11,D$11+1),IF(AND(VALUE(分析依頼書!J75)&lt;&gt;-2,F$6="無"),73,IF(AND(VALUE(分析依頼書!J75)&lt;&gt;-2,F$6="有"),74,IF(AND(VALUE(分析依頼書!J75)=-2,F$6="無"),75,IF(AND(VALUE(分析依頼書!J75)=-2,F$6="有"),76,IF(F$6="無",73,74))))))))</f>
        <v/>
      </c>
      <c r="F17" s="96" t="str">
        <f>IF(分析依頼書!C75="","",IF(E$3=TRUE,371,IF(E$4=TRUE,372,IF(E$5=TRUE,381,IF(E$6="特急",369,371)))))</f>
        <v/>
      </c>
      <c r="G17" s="91" t="str">
        <f>IF(分析依頼書!G$65&lt;&gt;"",分析依頼書!G$65,"")</f>
        <v/>
      </c>
      <c r="H17" s="88" t="str">
        <f>IF(分析依頼書!C75="","",IF(E$3=TRUE,7,IF(E$4=TRUE,8,IF(E$5=TRUE,9,IF(E$6="特急",2,"")))))</f>
        <v/>
      </c>
      <c r="J17" s="98" t="s">
        <v>139</v>
      </c>
      <c r="K17" s="99" t="str">
        <f>IF(分析依頼書!C75="","",IF(COUNTIF(分析依頼書!H$65,"*Ｆ?????*")&gt;0,MID(分析依頼書!H$65,FIND("Ｆ",分析依頼書!H$65),6),""))</f>
        <v/>
      </c>
      <c r="L17" t="str">
        <f>IF(分析依頼書!C75="","","-")</f>
        <v/>
      </c>
      <c r="M17" t="str" cm="1">
        <f t="array" ref="M17">IF(分析依頼書!C75="","",IF(分析依頼書!H75="","未記入",SUBSTITUTE(SUBSTITUTE(SUBSTITUTE(SUBSTITUTE(SUBSTITUTE(SUBSTITUTE(SUBSTITUTE(SUBSTITUTE(_xlfn.LET(_xlpm.x,MID(DBCS(分析依頼書!H75),_xlfn.SEQUENCE(LEN(DBCS(分析依頼書!H75))),1),_xlfn.CONCAT(IF(EXACT(UPPER(_xlpm.x),LOWER(_xlpm.x))*ISERROR(VALUE(_xlpm.x))*EXACT(9504&lt;CODE(_xlpm.x),CODE(_xlpm.x)&lt;9591),_xlpm.x,ASC(_xlpm.x)))),"ｰ","ー"),"~","～"),"(株)","株式会社"),"（株）","株式会社"),"㈱","株式会社"),"(有)","有限会社"),"㈲","有限会社"),"（有）","有限会社")))</f>
        <v/>
      </c>
      <c r="N17" t="str" cm="1">
        <f t="array" ref="N17">IF(分析依頼書!C75="","",IF(分析依頼書!I75="","未記入",SUBSTITUTE(SUBSTITUTE(SUBSTITUTE(SUBSTITUTE(SUBSTITUTE(SUBSTITUTE(SUBSTITUTE(SUBSTITUTE(_xlfn.LET(_xlpm.x,MID(DBCS(分析依頼書!I75),_xlfn.SEQUENCE(LEN(DBCS(分析依頼書!I75))),1),_xlfn.CONCAT(IF(EXACT(UPPER(_xlpm.x),LOWER(_xlpm.x))*ISERROR(VALUE(_xlpm.x))*EXACT(9504&lt;CODE(_xlpm.x),CODE(_xlpm.x)&lt;9591),_xlpm.x,ASC(_xlpm.x)))),"ｰ","ー"),"~","～"),"(株)","株式会社"),"（株）","株式会社"),"㈱","株式会社"),"(有)","有限会社"),"㈲","有限会社"),"（有）","有限会社")))</f>
        <v/>
      </c>
      <c r="O17" t="str">
        <f>IF(分析依頼書!C75="","",IF(EXACT(C17,分析依頼書!A75),"",分析依頼書!A75))</f>
        <v/>
      </c>
      <c r="P17" t="str" cm="1">
        <f t="array" ref="P17">IF(分析依頼書!C75="","",IF(分析依頼書!G75="","未記入",SUBSTITUTE(SUBSTITUTE(_xlfn.LET(_xlpm.x,MID(DBCS(分析依頼書!G75),_xlfn.SEQUENCE(LEN(DBCS(分析依頼書!G75))),1),_xlfn.CONCAT(IF(EXACT(UPPER(_xlpm.x),LOWER(_xlpm.x))*ISERROR(VALUE(_xlpm.x))*EXACT(9504&lt;CODE(_xlpm.x),CODE(_xlpm.x)&lt;9591),_xlpm.x,ASC(_xlpm.x)))),"ｰ","ー"),"~","～")))</f>
        <v/>
      </c>
      <c r="Q17" t="str" cm="1">
        <f t="array" ref="Q17">IF(分析依頼書!C75="","",IF(分析依頼書!D75="","未記入",SUBSTITUTE(SUBSTITUTE(_xlfn.LET(_xlpm.x,MID(DBCS(分析依頼書!D75),_xlfn.SEQUENCE(LEN(DBCS(分析依頼書!D75))),1),_xlfn.CONCAT(IF(EXACT(UPPER(_xlpm.x),LOWER(_xlpm.x))*ISERROR(VALUE(_xlpm.x))*EXACT(9504&lt;CODE(_xlpm.x),CODE(_xlpm.x)&lt;9591),_xlpm.x,ASC(_xlpm.x)))),"ｰ","ー"),"~","～")))</f>
        <v/>
      </c>
      <c r="R17" t="str" cm="1">
        <f t="array" ref="R17">IF(分析依頼書!C75="","",IF(分析依頼書!F75="","未記入",SUBSTITUTE(SUBSTITUTE(_xlfn.LET(_xlpm.x,MID(DBCS(分析依頼書!F75),_xlfn.SEQUENCE(LEN(DBCS(分析依頼書!F75))),1),_xlfn.CONCAT(IF(EXACT(UPPER(_xlpm.x),LOWER(_xlpm.x))*ISERROR(VALUE(_xlpm.x))*EXACT(9504&lt;CODE(_xlpm.x),CODE(_xlpm.x)&lt;9591),_xlpm.x,ASC(_xlpm.x)))),"ｰ","ー"),"~","～")))</f>
        <v/>
      </c>
    </row>
    <row r="18" spans="1:18" ht="15" thickTop="1" thickBot="1" x14ac:dyDescent="0.2">
      <c r="A18" t="str" cm="1">
        <f t="array" ref="A18">IF(分析依頼書!C76="","",SUBSTITUTE(SUBSTITUTE(_xlfn.LET(_xlpm.x,MID(DBCS(分析依頼書!C76),_xlfn.SEQUENCE(LEN(DBCS(分析依頼書!C76))),1),_xlfn.CONCAT(IF(EXACT(UPPER(_xlpm.x),LOWER(_xlpm.x))*ISERROR(VALUE(_xlpm.x))*EXACT(9504&lt;CODE(_xlpm.x),CODE(_xlpm.x)&lt;9591),_xlpm.x,ASC(_xlpm.x)))),"ｰ","ー"),"~","～"))</f>
        <v/>
      </c>
      <c r="B18" s="94" t="str" cm="1">
        <f t="array" aca="1" ref="B18" ca="1">ASC(SUBSTITUTE(SUBSTITUTE(SUBSTITUTE(SUBSTITUTE(SUBSTITUTE(SUBSTITUTE(SUBSTITUTE(IF(分析依頼書!C76="","",IF(CELL("type",分析依頼書!E76)="b","未記入",IFERROR(IF(OR(分析依頼書!E76=TEXT(VALUE(分析依頼書!E76),"yyyy年M月d日"),分析依頼書!E76=TEXT(VALUE(分析依頼書!E76),"yyyy/M/d")),TEXT(VALUE(分析依頼書!E76),"yyyy年M月d日"),IF(OR(分析依頼書!E76=TEXT(VALUE(分析依頼書!E76),"yyyy年M月"),分析依頼書!E76=TEXT(VALUE(分析依頼書!E76),"yyyy/M")),TEXT(VALUE(分析依頼書!E76),"yyyy年M月"),IF(OR(分析依頼書!E76=TEXT(VALUE(分析依頼書!E76),"yyyy年"),分析依頼書!E76=TEXT(VALUE(分析依頼書!E76),"yyyy")),TEXT(VALUE(分析依頼書!E76),"yyyy年M月"),分析依頼書!E76))),分析依頼書!E76))),"不明","-"),"?","-"),"？","-"),"ー","-"),"―","-"),"‐","-"),"－","-"))</f>
        <v/>
      </c>
      <c r="C18" s="94" t="str">
        <f>IF(分析依頼書!C76="","",IF(ISNUMBER(分析依頼書!A76)=FALSE,ROW(C18)-10,IF(VALUE(分析依頼書!A76)=VALUE(ROW(C18))-10,VALUE(分析依頼書!A76),ROW(C18)-10)))</f>
        <v/>
      </c>
      <c r="E18" s="95" t="str">
        <f>IF(分析依頼書!C76="","",IF(分析依頼書!C76="欠番",77,IF(D$11&lt;&gt;11,IF(F$6="無",D$11,D$11+1),IF(AND(VALUE(分析依頼書!J76)&lt;&gt;-2,F$6="無"),73,IF(AND(VALUE(分析依頼書!J76)&lt;&gt;-2,F$6="有"),74,IF(AND(VALUE(分析依頼書!J76)=-2,F$6="無"),75,IF(AND(VALUE(分析依頼書!J76)=-2,F$6="有"),76,IF(F$6="無",73,74))))))))</f>
        <v/>
      </c>
      <c r="F18" s="96" t="str">
        <f>IF(分析依頼書!C76="","",IF(E$3=TRUE,371,IF(E$4=TRUE,372,IF(E$5=TRUE,381,IF(E$6="特急",369,371)))))</f>
        <v/>
      </c>
      <c r="G18" s="91" t="str">
        <f>IF(分析依頼書!G$65&lt;&gt;"",分析依頼書!G$65,"")</f>
        <v/>
      </c>
      <c r="H18" s="88" t="str">
        <f>IF(分析依頼書!C76="","",IF(E$3=TRUE,7,IF(E$4=TRUE,8,IF(E$5=TRUE,9,IF(E$6="特急",2,"")))))</f>
        <v/>
      </c>
      <c r="J18" s="98" t="s">
        <v>139</v>
      </c>
      <c r="K18" s="99" t="str">
        <f>IF(分析依頼書!C76="","",IF(COUNTIF(分析依頼書!H$65,"*Ｆ?????*")&gt;0,MID(分析依頼書!H$65,FIND("Ｆ",分析依頼書!H$65),6),""))</f>
        <v/>
      </c>
      <c r="L18" t="str">
        <f>IF(分析依頼書!C76="","","-")</f>
        <v/>
      </c>
      <c r="M18" t="str" cm="1">
        <f t="array" ref="M18">IF(分析依頼書!C76="","",IF(分析依頼書!H76="","未記入",SUBSTITUTE(SUBSTITUTE(SUBSTITUTE(SUBSTITUTE(SUBSTITUTE(SUBSTITUTE(SUBSTITUTE(SUBSTITUTE(_xlfn.LET(_xlpm.x,MID(DBCS(分析依頼書!H76),_xlfn.SEQUENCE(LEN(DBCS(分析依頼書!H76))),1),_xlfn.CONCAT(IF(EXACT(UPPER(_xlpm.x),LOWER(_xlpm.x))*ISERROR(VALUE(_xlpm.x))*EXACT(9504&lt;CODE(_xlpm.x),CODE(_xlpm.x)&lt;9591),_xlpm.x,ASC(_xlpm.x)))),"ｰ","ー"),"~","～"),"(株)","株式会社"),"（株）","株式会社"),"㈱","株式会社"),"(有)","有限会社"),"㈲","有限会社"),"（有）","有限会社")))</f>
        <v/>
      </c>
      <c r="N18" t="str" cm="1">
        <f t="array" ref="N18">IF(分析依頼書!C76="","",IF(分析依頼書!I76="","未記入",SUBSTITUTE(SUBSTITUTE(SUBSTITUTE(SUBSTITUTE(SUBSTITUTE(SUBSTITUTE(SUBSTITUTE(SUBSTITUTE(_xlfn.LET(_xlpm.x,MID(DBCS(分析依頼書!I76),_xlfn.SEQUENCE(LEN(DBCS(分析依頼書!I76))),1),_xlfn.CONCAT(IF(EXACT(UPPER(_xlpm.x),LOWER(_xlpm.x))*ISERROR(VALUE(_xlpm.x))*EXACT(9504&lt;CODE(_xlpm.x),CODE(_xlpm.x)&lt;9591),_xlpm.x,ASC(_xlpm.x)))),"ｰ","ー"),"~","～"),"(株)","株式会社"),"（株）","株式会社"),"㈱","株式会社"),"(有)","有限会社"),"㈲","有限会社"),"（有）","有限会社")))</f>
        <v/>
      </c>
      <c r="O18" t="str">
        <f>IF(分析依頼書!C76="","",IF(EXACT(C18,分析依頼書!A76),"",分析依頼書!A76))</f>
        <v/>
      </c>
      <c r="P18" t="str" cm="1">
        <f t="array" ref="P18">IF(分析依頼書!C76="","",IF(分析依頼書!G76="","未記入",SUBSTITUTE(SUBSTITUTE(_xlfn.LET(_xlpm.x,MID(DBCS(分析依頼書!G76),_xlfn.SEQUENCE(LEN(DBCS(分析依頼書!G76))),1),_xlfn.CONCAT(IF(EXACT(UPPER(_xlpm.x),LOWER(_xlpm.x))*ISERROR(VALUE(_xlpm.x))*EXACT(9504&lt;CODE(_xlpm.x),CODE(_xlpm.x)&lt;9591),_xlpm.x,ASC(_xlpm.x)))),"ｰ","ー"),"~","～")))</f>
        <v/>
      </c>
      <c r="Q18" t="str" cm="1">
        <f t="array" ref="Q18">IF(分析依頼書!C76="","",IF(分析依頼書!D76="","未記入",SUBSTITUTE(SUBSTITUTE(_xlfn.LET(_xlpm.x,MID(DBCS(分析依頼書!D76),_xlfn.SEQUENCE(LEN(DBCS(分析依頼書!D76))),1),_xlfn.CONCAT(IF(EXACT(UPPER(_xlpm.x),LOWER(_xlpm.x))*ISERROR(VALUE(_xlpm.x))*EXACT(9504&lt;CODE(_xlpm.x),CODE(_xlpm.x)&lt;9591),_xlpm.x,ASC(_xlpm.x)))),"ｰ","ー"),"~","～")))</f>
        <v/>
      </c>
      <c r="R18" t="str" cm="1">
        <f t="array" ref="R18">IF(分析依頼書!C76="","",IF(分析依頼書!F76="","未記入",SUBSTITUTE(SUBSTITUTE(_xlfn.LET(_xlpm.x,MID(DBCS(分析依頼書!F76),_xlfn.SEQUENCE(LEN(DBCS(分析依頼書!F76))),1),_xlfn.CONCAT(IF(EXACT(UPPER(_xlpm.x),LOWER(_xlpm.x))*ISERROR(VALUE(_xlpm.x))*EXACT(9504&lt;CODE(_xlpm.x),CODE(_xlpm.x)&lt;9591),_xlpm.x,ASC(_xlpm.x)))),"ｰ","ー"),"~","～")))</f>
        <v/>
      </c>
    </row>
    <row r="19" spans="1:18" ht="15" thickTop="1" thickBot="1" x14ac:dyDescent="0.2">
      <c r="A19" t="str" cm="1">
        <f t="array" ref="A19">IF(分析依頼書!C77="","",SUBSTITUTE(SUBSTITUTE(_xlfn.LET(_xlpm.x,MID(DBCS(分析依頼書!C77),_xlfn.SEQUENCE(LEN(DBCS(分析依頼書!C77))),1),_xlfn.CONCAT(IF(EXACT(UPPER(_xlpm.x),LOWER(_xlpm.x))*ISERROR(VALUE(_xlpm.x))*EXACT(9504&lt;CODE(_xlpm.x),CODE(_xlpm.x)&lt;9591),_xlpm.x,ASC(_xlpm.x)))),"ｰ","ー"),"~","～"))</f>
        <v/>
      </c>
      <c r="B19" s="94" t="str" cm="1">
        <f t="array" aca="1" ref="B19" ca="1">ASC(SUBSTITUTE(SUBSTITUTE(SUBSTITUTE(SUBSTITUTE(SUBSTITUTE(SUBSTITUTE(SUBSTITUTE(IF(分析依頼書!C77="","",IF(CELL("type",分析依頼書!E77)="b","未記入",IFERROR(IF(OR(分析依頼書!E77=TEXT(VALUE(分析依頼書!E77),"yyyy年M月d日"),分析依頼書!E77=TEXT(VALUE(分析依頼書!E77),"yyyy/M/d")),TEXT(VALUE(分析依頼書!E77),"yyyy年M月d日"),IF(OR(分析依頼書!E77=TEXT(VALUE(分析依頼書!E77),"yyyy年M月"),分析依頼書!E77=TEXT(VALUE(分析依頼書!E77),"yyyy/M")),TEXT(VALUE(分析依頼書!E77),"yyyy年M月"),IF(OR(分析依頼書!E77=TEXT(VALUE(分析依頼書!E77),"yyyy年"),分析依頼書!E77=TEXT(VALUE(分析依頼書!E77),"yyyy")),TEXT(VALUE(分析依頼書!E77),"yyyy年M月"),分析依頼書!E77))),分析依頼書!E77))),"不明","-"),"?","-"),"？","-"),"ー","-"),"―","-"),"‐","-"),"－","-"))</f>
        <v/>
      </c>
      <c r="C19" s="94" t="str">
        <f>IF(分析依頼書!C77="","",IF(ISNUMBER(分析依頼書!A77)=FALSE,ROW(C19)-10,IF(VALUE(分析依頼書!A77)=VALUE(ROW(C19))-10,VALUE(分析依頼書!A77),ROW(C19)-10)))</f>
        <v/>
      </c>
      <c r="E19" s="95" t="str">
        <f>IF(分析依頼書!C77="","",IF(分析依頼書!C77="欠番",77,IF(D$11&lt;&gt;11,IF(F$6="無",D$11,D$11+1),IF(AND(VALUE(分析依頼書!J77)&lt;&gt;-2,F$6="無"),73,IF(AND(VALUE(分析依頼書!J77)&lt;&gt;-2,F$6="有"),74,IF(AND(VALUE(分析依頼書!J77)=-2,F$6="無"),75,IF(AND(VALUE(分析依頼書!J77)=-2,F$6="有"),76,IF(F$6="無",73,74))))))))</f>
        <v/>
      </c>
      <c r="F19" s="96" t="str">
        <f>IF(分析依頼書!C77="","",IF(E$3=TRUE,371,IF(E$4=TRUE,372,IF(E$5=TRUE,381,IF(E$6="特急",369,371)))))</f>
        <v/>
      </c>
      <c r="G19" s="91" t="str">
        <f>IF(分析依頼書!G$65&lt;&gt;"",分析依頼書!G$65,"")</f>
        <v/>
      </c>
      <c r="H19" s="88" t="str">
        <f>IF(分析依頼書!C77="","",IF(E$3=TRUE,7,IF(E$4=TRUE,8,IF(E$5=TRUE,9,IF(E$6="特急",2,"")))))</f>
        <v/>
      </c>
      <c r="J19" s="98" t="s">
        <v>139</v>
      </c>
      <c r="K19" s="99" t="str">
        <f>IF(分析依頼書!C77="","",IF(COUNTIF(分析依頼書!H$65,"*Ｆ?????*")&gt;0,MID(分析依頼書!H$65,FIND("Ｆ",分析依頼書!H$65),6),""))</f>
        <v/>
      </c>
      <c r="L19" t="str">
        <f>IF(分析依頼書!C77="","","-")</f>
        <v/>
      </c>
      <c r="M19" t="str" cm="1">
        <f t="array" ref="M19">IF(分析依頼書!C77="","",IF(分析依頼書!H77="","未記入",SUBSTITUTE(SUBSTITUTE(SUBSTITUTE(SUBSTITUTE(SUBSTITUTE(SUBSTITUTE(SUBSTITUTE(SUBSTITUTE(_xlfn.LET(_xlpm.x,MID(DBCS(分析依頼書!H77),_xlfn.SEQUENCE(LEN(DBCS(分析依頼書!H77))),1),_xlfn.CONCAT(IF(EXACT(UPPER(_xlpm.x),LOWER(_xlpm.x))*ISERROR(VALUE(_xlpm.x))*EXACT(9504&lt;CODE(_xlpm.x),CODE(_xlpm.x)&lt;9591),_xlpm.x,ASC(_xlpm.x)))),"ｰ","ー"),"~","～"),"(株)","株式会社"),"（株）","株式会社"),"㈱","株式会社"),"(有)","有限会社"),"㈲","有限会社"),"（有）","有限会社")))</f>
        <v/>
      </c>
      <c r="N19" t="str" cm="1">
        <f t="array" ref="N19">IF(分析依頼書!C77="","",IF(分析依頼書!I77="","未記入",SUBSTITUTE(SUBSTITUTE(SUBSTITUTE(SUBSTITUTE(SUBSTITUTE(SUBSTITUTE(SUBSTITUTE(SUBSTITUTE(_xlfn.LET(_xlpm.x,MID(DBCS(分析依頼書!I77),_xlfn.SEQUENCE(LEN(DBCS(分析依頼書!I77))),1),_xlfn.CONCAT(IF(EXACT(UPPER(_xlpm.x),LOWER(_xlpm.x))*ISERROR(VALUE(_xlpm.x))*EXACT(9504&lt;CODE(_xlpm.x),CODE(_xlpm.x)&lt;9591),_xlpm.x,ASC(_xlpm.x)))),"ｰ","ー"),"~","～"),"(株)","株式会社"),"（株）","株式会社"),"㈱","株式会社"),"(有)","有限会社"),"㈲","有限会社"),"（有）","有限会社")))</f>
        <v/>
      </c>
      <c r="O19" t="str">
        <f>IF(分析依頼書!C77="","",IF(EXACT(C19,分析依頼書!A77),"",分析依頼書!A77))</f>
        <v/>
      </c>
      <c r="P19" t="str" cm="1">
        <f t="array" ref="P19">IF(分析依頼書!C77="","",IF(分析依頼書!G77="","未記入",SUBSTITUTE(SUBSTITUTE(_xlfn.LET(_xlpm.x,MID(DBCS(分析依頼書!G77),_xlfn.SEQUENCE(LEN(DBCS(分析依頼書!G77))),1),_xlfn.CONCAT(IF(EXACT(UPPER(_xlpm.x),LOWER(_xlpm.x))*ISERROR(VALUE(_xlpm.x))*EXACT(9504&lt;CODE(_xlpm.x),CODE(_xlpm.x)&lt;9591),_xlpm.x,ASC(_xlpm.x)))),"ｰ","ー"),"~","～")))</f>
        <v/>
      </c>
      <c r="Q19" t="str" cm="1">
        <f t="array" ref="Q19">IF(分析依頼書!C77="","",IF(分析依頼書!D77="","未記入",SUBSTITUTE(SUBSTITUTE(_xlfn.LET(_xlpm.x,MID(DBCS(分析依頼書!D77),_xlfn.SEQUENCE(LEN(DBCS(分析依頼書!D77))),1),_xlfn.CONCAT(IF(EXACT(UPPER(_xlpm.x),LOWER(_xlpm.x))*ISERROR(VALUE(_xlpm.x))*EXACT(9504&lt;CODE(_xlpm.x),CODE(_xlpm.x)&lt;9591),_xlpm.x,ASC(_xlpm.x)))),"ｰ","ー"),"~","～")))</f>
        <v/>
      </c>
      <c r="R19" t="str" cm="1">
        <f t="array" ref="R19">IF(分析依頼書!C77="","",IF(分析依頼書!F77="","未記入",SUBSTITUTE(SUBSTITUTE(_xlfn.LET(_xlpm.x,MID(DBCS(分析依頼書!F77),_xlfn.SEQUENCE(LEN(DBCS(分析依頼書!F77))),1),_xlfn.CONCAT(IF(EXACT(UPPER(_xlpm.x),LOWER(_xlpm.x))*ISERROR(VALUE(_xlpm.x))*EXACT(9504&lt;CODE(_xlpm.x),CODE(_xlpm.x)&lt;9591),_xlpm.x,ASC(_xlpm.x)))),"ｰ","ー"),"~","～")))</f>
        <v/>
      </c>
    </row>
    <row r="20" spans="1:18" ht="15" thickTop="1" thickBot="1" x14ac:dyDescent="0.2">
      <c r="A20" t="str" cm="1">
        <f t="array" ref="A20">IF(分析依頼書!C78="","",SUBSTITUTE(SUBSTITUTE(_xlfn.LET(_xlpm.x,MID(DBCS(分析依頼書!C78),_xlfn.SEQUENCE(LEN(DBCS(分析依頼書!C78))),1),_xlfn.CONCAT(IF(EXACT(UPPER(_xlpm.x),LOWER(_xlpm.x))*ISERROR(VALUE(_xlpm.x))*EXACT(9504&lt;CODE(_xlpm.x),CODE(_xlpm.x)&lt;9591),_xlpm.x,ASC(_xlpm.x)))),"ｰ","ー"),"~","～"))</f>
        <v/>
      </c>
      <c r="B20" s="94" t="str" cm="1">
        <f t="array" aca="1" ref="B20" ca="1">ASC(SUBSTITUTE(SUBSTITUTE(SUBSTITUTE(SUBSTITUTE(SUBSTITUTE(SUBSTITUTE(SUBSTITUTE(IF(分析依頼書!C78="","",IF(CELL("type",分析依頼書!E78)="b","未記入",IFERROR(IF(OR(分析依頼書!E78=TEXT(VALUE(分析依頼書!E78),"yyyy年M月d日"),分析依頼書!E78=TEXT(VALUE(分析依頼書!E78),"yyyy/M/d")),TEXT(VALUE(分析依頼書!E78),"yyyy年M月d日"),IF(OR(分析依頼書!E78=TEXT(VALUE(分析依頼書!E78),"yyyy年M月"),分析依頼書!E78=TEXT(VALUE(分析依頼書!E78),"yyyy/M")),TEXT(VALUE(分析依頼書!E78),"yyyy年M月"),IF(OR(分析依頼書!E78=TEXT(VALUE(分析依頼書!E78),"yyyy年"),分析依頼書!E78=TEXT(VALUE(分析依頼書!E78),"yyyy")),TEXT(VALUE(分析依頼書!E78),"yyyy年M月"),分析依頼書!E78))),分析依頼書!E78))),"不明","-"),"?","-"),"？","-"),"ー","-"),"―","-"),"‐","-"),"－","-"))</f>
        <v/>
      </c>
      <c r="C20" s="94" t="str">
        <f>IF(分析依頼書!C78="","",IF(ISNUMBER(分析依頼書!A78)=FALSE,ROW(C20)-10,IF(VALUE(分析依頼書!A78)=VALUE(ROW(C20))-10,VALUE(分析依頼書!A78),ROW(C20)-10)))</f>
        <v/>
      </c>
      <c r="E20" s="95" t="str">
        <f>IF(分析依頼書!C78="","",IF(分析依頼書!C78="欠番",77,IF(D$11&lt;&gt;11,IF(F$6="無",D$11,D$11+1),IF(AND(VALUE(分析依頼書!J78)&lt;&gt;-2,F$6="無"),73,IF(AND(VALUE(分析依頼書!J78)&lt;&gt;-2,F$6="有"),74,IF(AND(VALUE(分析依頼書!J78)=-2,F$6="無"),75,IF(AND(VALUE(分析依頼書!J78)=-2,F$6="有"),76,IF(F$6="無",73,74))))))))</f>
        <v/>
      </c>
      <c r="F20" s="96" t="str">
        <f>IF(分析依頼書!C78="","",IF(E$3=TRUE,371,IF(E$4=TRUE,372,IF(E$5=TRUE,381,IF(E$6="特急",369,371)))))</f>
        <v/>
      </c>
      <c r="G20" s="91" t="str">
        <f>IF(分析依頼書!G$65&lt;&gt;"",分析依頼書!G$65,"")</f>
        <v/>
      </c>
      <c r="H20" s="88" t="str">
        <f>IF(分析依頼書!C78="","",IF(E$3=TRUE,7,IF(E$4=TRUE,8,IF(E$5=TRUE,9,IF(E$6="特急",2,"")))))</f>
        <v/>
      </c>
      <c r="J20" s="98" t="s">
        <v>139</v>
      </c>
      <c r="K20" s="99" t="str">
        <f>IF(分析依頼書!C78="","",IF(COUNTIF(分析依頼書!H$65,"*Ｆ?????*")&gt;0,MID(分析依頼書!H$65,FIND("Ｆ",分析依頼書!H$65),6),""))</f>
        <v/>
      </c>
      <c r="L20" t="str">
        <f>IF(分析依頼書!C78="","","-")</f>
        <v/>
      </c>
      <c r="M20" t="str" cm="1">
        <f t="array" ref="M20">IF(分析依頼書!C78="","",IF(分析依頼書!H78="","未記入",SUBSTITUTE(SUBSTITUTE(SUBSTITUTE(SUBSTITUTE(SUBSTITUTE(SUBSTITUTE(SUBSTITUTE(SUBSTITUTE(_xlfn.LET(_xlpm.x,MID(DBCS(分析依頼書!H78),_xlfn.SEQUENCE(LEN(DBCS(分析依頼書!H78))),1),_xlfn.CONCAT(IF(EXACT(UPPER(_xlpm.x),LOWER(_xlpm.x))*ISERROR(VALUE(_xlpm.x))*EXACT(9504&lt;CODE(_xlpm.x),CODE(_xlpm.x)&lt;9591),_xlpm.x,ASC(_xlpm.x)))),"ｰ","ー"),"~","～"),"(株)","株式会社"),"（株）","株式会社"),"㈱","株式会社"),"(有)","有限会社"),"㈲","有限会社"),"（有）","有限会社")))</f>
        <v/>
      </c>
      <c r="N20" t="str" cm="1">
        <f t="array" ref="N20">IF(分析依頼書!C78="","",IF(分析依頼書!I78="","未記入",SUBSTITUTE(SUBSTITUTE(SUBSTITUTE(SUBSTITUTE(SUBSTITUTE(SUBSTITUTE(SUBSTITUTE(SUBSTITUTE(_xlfn.LET(_xlpm.x,MID(DBCS(分析依頼書!I78),_xlfn.SEQUENCE(LEN(DBCS(分析依頼書!I78))),1),_xlfn.CONCAT(IF(EXACT(UPPER(_xlpm.x),LOWER(_xlpm.x))*ISERROR(VALUE(_xlpm.x))*EXACT(9504&lt;CODE(_xlpm.x),CODE(_xlpm.x)&lt;9591),_xlpm.x,ASC(_xlpm.x)))),"ｰ","ー"),"~","～"),"(株)","株式会社"),"（株）","株式会社"),"㈱","株式会社"),"(有)","有限会社"),"㈲","有限会社"),"（有）","有限会社")))</f>
        <v/>
      </c>
      <c r="O20" t="str">
        <f>IF(分析依頼書!C78="","",IF(EXACT(C20,分析依頼書!A78),"",分析依頼書!A78))</f>
        <v/>
      </c>
      <c r="P20" t="str" cm="1">
        <f t="array" ref="P20">IF(分析依頼書!C78="","",IF(分析依頼書!G78="","未記入",SUBSTITUTE(SUBSTITUTE(_xlfn.LET(_xlpm.x,MID(DBCS(分析依頼書!G78),_xlfn.SEQUENCE(LEN(DBCS(分析依頼書!G78))),1),_xlfn.CONCAT(IF(EXACT(UPPER(_xlpm.x),LOWER(_xlpm.x))*ISERROR(VALUE(_xlpm.x))*EXACT(9504&lt;CODE(_xlpm.x),CODE(_xlpm.x)&lt;9591),_xlpm.x,ASC(_xlpm.x)))),"ｰ","ー"),"~","～")))</f>
        <v/>
      </c>
      <c r="Q20" t="str" cm="1">
        <f t="array" ref="Q20">IF(分析依頼書!C78="","",IF(分析依頼書!D78="","未記入",SUBSTITUTE(SUBSTITUTE(_xlfn.LET(_xlpm.x,MID(DBCS(分析依頼書!D78),_xlfn.SEQUENCE(LEN(DBCS(分析依頼書!D78))),1),_xlfn.CONCAT(IF(EXACT(UPPER(_xlpm.x),LOWER(_xlpm.x))*ISERROR(VALUE(_xlpm.x))*EXACT(9504&lt;CODE(_xlpm.x),CODE(_xlpm.x)&lt;9591),_xlpm.x,ASC(_xlpm.x)))),"ｰ","ー"),"~","～")))</f>
        <v/>
      </c>
      <c r="R20" t="str" cm="1">
        <f t="array" ref="R20">IF(分析依頼書!C78="","",IF(分析依頼書!F78="","未記入",SUBSTITUTE(SUBSTITUTE(_xlfn.LET(_xlpm.x,MID(DBCS(分析依頼書!F78),_xlfn.SEQUENCE(LEN(DBCS(分析依頼書!F78))),1),_xlfn.CONCAT(IF(EXACT(UPPER(_xlpm.x),LOWER(_xlpm.x))*ISERROR(VALUE(_xlpm.x))*EXACT(9504&lt;CODE(_xlpm.x),CODE(_xlpm.x)&lt;9591),_xlpm.x,ASC(_xlpm.x)))),"ｰ","ー"),"~","～")))</f>
        <v/>
      </c>
    </row>
    <row r="21" spans="1:18" ht="15" thickTop="1" thickBot="1" x14ac:dyDescent="0.2">
      <c r="A21" t="str" cm="1">
        <f t="array" ref="A21">IF(分析依頼書!C79="","",SUBSTITUTE(SUBSTITUTE(_xlfn.LET(_xlpm.x,MID(DBCS(分析依頼書!C79),_xlfn.SEQUENCE(LEN(DBCS(分析依頼書!C79))),1),_xlfn.CONCAT(IF(EXACT(UPPER(_xlpm.x),LOWER(_xlpm.x))*ISERROR(VALUE(_xlpm.x))*EXACT(9504&lt;CODE(_xlpm.x),CODE(_xlpm.x)&lt;9591),_xlpm.x,ASC(_xlpm.x)))),"ｰ","ー"),"~","～"))</f>
        <v/>
      </c>
      <c r="B21" s="94" t="str" cm="1">
        <f t="array" aca="1" ref="B21" ca="1">ASC(SUBSTITUTE(SUBSTITUTE(SUBSTITUTE(SUBSTITUTE(SUBSTITUTE(SUBSTITUTE(SUBSTITUTE(IF(分析依頼書!C79="","",IF(CELL("type",分析依頼書!E79)="b","未記入",IFERROR(IF(OR(分析依頼書!E79=TEXT(VALUE(分析依頼書!E79),"yyyy年M月d日"),分析依頼書!E79=TEXT(VALUE(分析依頼書!E79),"yyyy/M/d")),TEXT(VALUE(分析依頼書!E79),"yyyy年M月d日"),IF(OR(分析依頼書!E79=TEXT(VALUE(分析依頼書!E79),"yyyy年M月"),分析依頼書!E79=TEXT(VALUE(分析依頼書!E79),"yyyy/M")),TEXT(VALUE(分析依頼書!E79),"yyyy年M月"),IF(OR(分析依頼書!E79=TEXT(VALUE(分析依頼書!E79),"yyyy年"),分析依頼書!E79=TEXT(VALUE(分析依頼書!E79),"yyyy")),TEXT(VALUE(分析依頼書!E79),"yyyy年M月"),分析依頼書!E79))),分析依頼書!E79))),"不明","-"),"?","-"),"？","-"),"ー","-"),"―","-"),"‐","-"),"－","-"))</f>
        <v/>
      </c>
      <c r="C21" s="94" t="str">
        <f>IF(分析依頼書!C79="","",IF(ISNUMBER(分析依頼書!A79)=FALSE,ROW(C21)-10,IF(VALUE(分析依頼書!A79)=VALUE(ROW(C21))-10,VALUE(分析依頼書!A79),ROW(C21)-10)))</f>
        <v/>
      </c>
      <c r="E21" s="95" t="str">
        <f>IF(分析依頼書!C79="","",IF(分析依頼書!C79="欠番",77,IF(D$11&lt;&gt;11,IF(F$6="無",D$11,D$11+1),IF(AND(VALUE(分析依頼書!J79)&lt;&gt;-2,F$6="無"),73,IF(AND(VALUE(分析依頼書!J79)&lt;&gt;-2,F$6="有"),74,IF(AND(VALUE(分析依頼書!J79)=-2,F$6="無"),75,IF(AND(VALUE(分析依頼書!J79)=-2,F$6="有"),76,IF(F$6="無",73,74))))))))</f>
        <v/>
      </c>
      <c r="F21" s="96" t="str">
        <f>IF(分析依頼書!C79="","",IF(E$3=TRUE,371,IF(E$4=TRUE,372,IF(E$5=TRUE,381,IF(E$6="特急",369,371)))))</f>
        <v/>
      </c>
      <c r="G21" s="91" t="str">
        <f>IF(分析依頼書!G$65&lt;&gt;"",分析依頼書!G$65,"")</f>
        <v/>
      </c>
      <c r="H21" s="88" t="str">
        <f>IF(分析依頼書!C79="","",IF(E$3=TRUE,7,IF(E$4=TRUE,8,IF(E$5=TRUE,9,IF(E$6="特急",2,"")))))</f>
        <v/>
      </c>
      <c r="J21" s="98" t="s">
        <v>139</v>
      </c>
      <c r="K21" s="99" t="str">
        <f>IF(分析依頼書!C79="","",IF(COUNTIF(分析依頼書!H$65,"*Ｆ?????*")&gt;0,MID(分析依頼書!H$65,FIND("Ｆ",分析依頼書!H$65),6),""))</f>
        <v/>
      </c>
      <c r="L21" t="str">
        <f>IF(分析依頼書!C79="","","-")</f>
        <v/>
      </c>
      <c r="M21" t="str" cm="1">
        <f t="array" ref="M21">IF(分析依頼書!C79="","",IF(分析依頼書!H79="","未記入",SUBSTITUTE(SUBSTITUTE(SUBSTITUTE(SUBSTITUTE(SUBSTITUTE(SUBSTITUTE(SUBSTITUTE(SUBSTITUTE(_xlfn.LET(_xlpm.x,MID(DBCS(分析依頼書!H79),_xlfn.SEQUENCE(LEN(DBCS(分析依頼書!H79))),1),_xlfn.CONCAT(IF(EXACT(UPPER(_xlpm.x),LOWER(_xlpm.x))*ISERROR(VALUE(_xlpm.x))*EXACT(9504&lt;CODE(_xlpm.x),CODE(_xlpm.x)&lt;9591),_xlpm.x,ASC(_xlpm.x)))),"ｰ","ー"),"~","～"),"(株)","株式会社"),"（株）","株式会社"),"㈱","株式会社"),"(有)","有限会社"),"㈲","有限会社"),"（有）","有限会社")))</f>
        <v/>
      </c>
      <c r="N21" t="str" cm="1">
        <f t="array" ref="N21">IF(分析依頼書!C79="","",IF(分析依頼書!I79="","未記入",SUBSTITUTE(SUBSTITUTE(SUBSTITUTE(SUBSTITUTE(SUBSTITUTE(SUBSTITUTE(SUBSTITUTE(SUBSTITUTE(_xlfn.LET(_xlpm.x,MID(DBCS(分析依頼書!I79),_xlfn.SEQUENCE(LEN(DBCS(分析依頼書!I79))),1),_xlfn.CONCAT(IF(EXACT(UPPER(_xlpm.x),LOWER(_xlpm.x))*ISERROR(VALUE(_xlpm.x))*EXACT(9504&lt;CODE(_xlpm.x),CODE(_xlpm.x)&lt;9591),_xlpm.x,ASC(_xlpm.x)))),"ｰ","ー"),"~","～"),"(株)","株式会社"),"（株）","株式会社"),"㈱","株式会社"),"(有)","有限会社"),"㈲","有限会社"),"（有）","有限会社")))</f>
        <v/>
      </c>
      <c r="O21" t="str">
        <f>IF(分析依頼書!C79="","",IF(EXACT(C21,分析依頼書!A79),"",分析依頼書!A79))</f>
        <v/>
      </c>
      <c r="P21" t="str" cm="1">
        <f t="array" ref="P21">IF(分析依頼書!C79="","",IF(分析依頼書!G79="","未記入",SUBSTITUTE(SUBSTITUTE(_xlfn.LET(_xlpm.x,MID(DBCS(分析依頼書!G79),_xlfn.SEQUENCE(LEN(DBCS(分析依頼書!G79))),1),_xlfn.CONCAT(IF(EXACT(UPPER(_xlpm.x),LOWER(_xlpm.x))*ISERROR(VALUE(_xlpm.x))*EXACT(9504&lt;CODE(_xlpm.x),CODE(_xlpm.x)&lt;9591),_xlpm.x,ASC(_xlpm.x)))),"ｰ","ー"),"~","～")))</f>
        <v/>
      </c>
      <c r="Q21" t="str" cm="1">
        <f t="array" ref="Q21">IF(分析依頼書!C79="","",IF(分析依頼書!D79="","未記入",SUBSTITUTE(SUBSTITUTE(_xlfn.LET(_xlpm.x,MID(DBCS(分析依頼書!D79),_xlfn.SEQUENCE(LEN(DBCS(分析依頼書!D79))),1),_xlfn.CONCAT(IF(EXACT(UPPER(_xlpm.x),LOWER(_xlpm.x))*ISERROR(VALUE(_xlpm.x))*EXACT(9504&lt;CODE(_xlpm.x),CODE(_xlpm.x)&lt;9591),_xlpm.x,ASC(_xlpm.x)))),"ｰ","ー"),"~","～")))</f>
        <v/>
      </c>
      <c r="R21" t="str" cm="1">
        <f t="array" ref="R21">IF(分析依頼書!C79="","",IF(分析依頼書!F79="","未記入",SUBSTITUTE(SUBSTITUTE(_xlfn.LET(_xlpm.x,MID(DBCS(分析依頼書!F79),_xlfn.SEQUENCE(LEN(DBCS(分析依頼書!F79))),1),_xlfn.CONCAT(IF(EXACT(UPPER(_xlpm.x),LOWER(_xlpm.x))*ISERROR(VALUE(_xlpm.x))*EXACT(9504&lt;CODE(_xlpm.x),CODE(_xlpm.x)&lt;9591),_xlpm.x,ASC(_xlpm.x)))),"ｰ","ー"),"~","～")))</f>
        <v/>
      </c>
    </row>
    <row r="22" spans="1:18" ht="15" thickTop="1" thickBot="1" x14ac:dyDescent="0.2">
      <c r="A22" t="str" cm="1">
        <f t="array" ref="A22">IF(分析依頼書!C80="","",SUBSTITUTE(SUBSTITUTE(_xlfn.LET(_xlpm.x,MID(DBCS(分析依頼書!C80),_xlfn.SEQUENCE(LEN(DBCS(分析依頼書!C80))),1),_xlfn.CONCAT(IF(EXACT(UPPER(_xlpm.x),LOWER(_xlpm.x))*ISERROR(VALUE(_xlpm.x))*EXACT(9504&lt;CODE(_xlpm.x),CODE(_xlpm.x)&lt;9591),_xlpm.x,ASC(_xlpm.x)))),"ｰ","ー"),"~","～"))</f>
        <v/>
      </c>
      <c r="B22" s="94" t="str" cm="1">
        <f t="array" aca="1" ref="B22" ca="1">ASC(SUBSTITUTE(SUBSTITUTE(SUBSTITUTE(SUBSTITUTE(SUBSTITUTE(SUBSTITUTE(SUBSTITUTE(IF(分析依頼書!C80="","",IF(CELL("type",分析依頼書!E80)="b","未記入",IFERROR(IF(OR(分析依頼書!E80=TEXT(VALUE(分析依頼書!E80),"yyyy年M月d日"),分析依頼書!E80=TEXT(VALUE(分析依頼書!E80),"yyyy/M/d")),TEXT(VALUE(分析依頼書!E80),"yyyy年M月d日"),IF(OR(分析依頼書!E80=TEXT(VALUE(分析依頼書!E80),"yyyy年M月"),分析依頼書!E80=TEXT(VALUE(分析依頼書!E80),"yyyy/M")),TEXT(VALUE(分析依頼書!E80),"yyyy年M月"),IF(OR(分析依頼書!E80=TEXT(VALUE(分析依頼書!E80),"yyyy年"),分析依頼書!E80=TEXT(VALUE(分析依頼書!E80),"yyyy")),TEXT(VALUE(分析依頼書!E80),"yyyy年M月"),分析依頼書!E80))),分析依頼書!E80))),"不明","-"),"?","-"),"？","-"),"ー","-"),"―","-"),"‐","-"),"－","-"))</f>
        <v/>
      </c>
      <c r="C22" s="94" t="str">
        <f>IF(分析依頼書!C80="","",IF(ISNUMBER(分析依頼書!A80)=FALSE,ROW(C22)-10,IF(VALUE(分析依頼書!A80)=VALUE(ROW(C22))-10,VALUE(分析依頼書!A80),ROW(C22)-10)))</f>
        <v/>
      </c>
      <c r="E22" s="95" t="str">
        <f>IF(分析依頼書!C80="","",IF(分析依頼書!C80="欠番",77,IF(D$11&lt;&gt;11,IF(F$6="無",D$11,D$11+1),IF(AND(VALUE(分析依頼書!J80)&lt;&gt;-2,F$6="無"),73,IF(AND(VALUE(分析依頼書!J80)&lt;&gt;-2,F$6="有"),74,IF(AND(VALUE(分析依頼書!J80)=-2,F$6="無"),75,IF(AND(VALUE(分析依頼書!J80)=-2,F$6="有"),76,IF(F$6="無",73,74))))))))</f>
        <v/>
      </c>
      <c r="F22" s="96" t="str">
        <f>IF(分析依頼書!C80="","",IF(E$3=TRUE,371,IF(E$4=TRUE,372,IF(E$5=TRUE,381,IF(E$6="特急",369,371)))))</f>
        <v/>
      </c>
      <c r="G22" s="91" t="str">
        <f>IF(分析依頼書!G$65&lt;&gt;"",分析依頼書!G$65,"")</f>
        <v/>
      </c>
      <c r="H22" s="88" t="str">
        <f>IF(分析依頼書!C80="","",IF(E$3=TRUE,7,IF(E$4=TRUE,8,IF(E$5=TRUE,9,IF(E$6="特急",2,"")))))</f>
        <v/>
      </c>
      <c r="J22" s="98" t="s">
        <v>139</v>
      </c>
      <c r="K22" s="99" t="str">
        <f>IF(分析依頼書!C80="","",IF(COUNTIF(分析依頼書!H$65,"*Ｆ?????*")&gt;0,MID(分析依頼書!H$65,FIND("Ｆ",分析依頼書!H$65),6),""))</f>
        <v/>
      </c>
      <c r="L22" t="str">
        <f>IF(分析依頼書!C80="","","-")</f>
        <v/>
      </c>
      <c r="M22" t="str" cm="1">
        <f t="array" ref="M22">IF(分析依頼書!C80="","",IF(分析依頼書!H80="","未記入",SUBSTITUTE(SUBSTITUTE(SUBSTITUTE(SUBSTITUTE(SUBSTITUTE(SUBSTITUTE(SUBSTITUTE(SUBSTITUTE(_xlfn.LET(_xlpm.x,MID(DBCS(分析依頼書!H80),_xlfn.SEQUENCE(LEN(DBCS(分析依頼書!H80))),1),_xlfn.CONCAT(IF(EXACT(UPPER(_xlpm.x),LOWER(_xlpm.x))*ISERROR(VALUE(_xlpm.x))*EXACT(9504&lt;CODE(_xlpm.x),CODE(_xlpm.x)&lt;9591),_xlpm.x,ASC(_xlpm.x)))),"ｰ","ー"),"~","～"),"(株)","株式会社"),"（株）","株式会社"),"㈱","株式会社"),"(有)","有限会社"),"㈲","有限会社"),"（有）","有限会社")))</f>
        <v/>
      </c>
      <c r="N22" t="str" cm="1">
        <f t="array" ref="N22">IF(分析依頼書!C80="","",IF(分析依頼書!I80="","未記入",SUBSTITUTE(SUBSTITUTE(SUBSTITUTE(SUBSTITUTE(SUBSTITUTE(SUBSTITUTE(SUBSTITUTE(SUBSTITUTE(_xlfn.LET(_xlpm.x,MID(DBCS(分析依頼書!I80),_xlfn.SEQUENCE(LEN(DBCS(分析依頼書!I80))),1),_xlfn.CONCAT(IF(EXACT(UPPER(_xlpm.x),LOWER(_xlpm.x))*ISERROR(VALUE(_xlpm.x))*EXACT(9504&lt;CODE(_xlpm.x),CODE(_xlpm.x)&lt;9591),_xlpm.x,ASC(_xlpm.x)))),"ｰ","ー"),"~","～"),"(株)","株式会社"),"（株）","株式会社"),"㈱","株式会社"),"(有)","有限会社"),"㈲","有限会社"),"（有）","有限会社")))</f>
        <v/>
      </c>
      <c r="O22" t="str">
        <f>IF(分析依頼書!C80="","",IF(EXACT(C22,分析依頼書!A80),"",分析依頼書!A80))</f>
        <v/>
      </c>
      <c r="P22" t="str" cm="1">
        <f t="array" ref="P22">IF(分析依頼書!C80="","",IF(分析依頼書!G80="","未記入",SUBSTITUTE(SUBSTITUTE(_xlfn.LET(_xlpm.x,MID(DBCS(分析依頼書!G80),_xlfn.SEQUENCE(LEN(DBCS(分析依頼書!G80))),1),_xlfn.CONCAT(IF(EXACT(UPPER(_xlpm.x),LOWER(_xlpm.x))*ISERROR(VALUE(_xlpm.x))*EXACT(9504&lt;CODE(_xlpm.x),CODE(_xlpm.x)&lt;9591),_xlpm.x,ASC(_xlpm.x)))),"ｰ","ー"),"~","～")))</f>
        <v/>
      </c>
      <c r="Q22" t="str" cm="1">
        <f t="array" ref="Q22">IF(分析依頼書!C80="","",IF(分析依頼書!D80="","未記入",SUBSTITUTE(SUBSTITUTE(_xlfn.LET(_xlpm.x,MID(DBCS(分析依頼書!D80),_xlfn.SEQUENCE(LEN(DBCS(分析依頼書!D80))),1),_xlfn.CONCAT(IF(EXACT(UPPER(_xlpm.x),LOWER(_xlpm.x))*ISERROR(VALUE(_xlpm.x))*EXACT(9504&lt;CODE(_xlpm.x),CODE(_xlpm.x)&lt;9591),_xlpm.x,ASC(_xlpm.x)))),"ｰ","ー"),"~","～")))</f>
        <v/>
      </c>
      <c r="R22" t="str" cm="1">
        <f t="array" ref="R22">IF(分析依頼書!C80="","",IF(分析依頼書!F80="","未記入",SUBSTITUTE(SUBSTITUTE(_xlfn.LET(_xlpm.x,MID(DBCS(分析依頼書!F80),_xlfn.SEQUENCE(LEN(DBCS(分析依頼書!F80))),1),_xlfn.CONCAT(IF(EXACT(UPPER(_xlpm.x),LOWER(_xlpm.x))*ISERROR(VALUE(_xlpm.x))*EXACT(9504&lt;CODE(_xlpm.x),CODE(_xlpm.x)&lt;9591),_xlpm.x,ASC(_xlpm.x)))),"ｰ","ー"),"~","～")))</f>
        <v/>
      </c>
    </row>
    <row r="23" spans="1:18" ht="15" thickTop="1" thickBot="1" x14ac:dyDescent="0.2">
      <c r="A23" t="str" cm="1">
        <f t="array" ref="A23">IF(分析依頼書!C81="","",SUBSTITUTE(SUBSTITUTE(_xlfn.LET(_xlpm.x,MID(DBCS(分析依頼書!C81),_xlfn.SEQUENCE(LEN(DBCS(分析依頼書!C81))),1),_xlfn.CONCAT(IF(EXACT(UPPER(_xlpm.x),LOWER(_xlpm.x))*ISERROR(VALUE(_xlpm.x))*EXACT(9504&lt;CODE(_xlpm.x),CODE(_xlpm.x)&lt;9591),_xlpm.x,ASC(_xlpm.x)))),"ｰ","ー"),"~","～"))</f>
        <v/>
      </c>
      <c r="B23" s="94" t="str" cm="1">
        <f t="array" aca="1" ref="B23" ca="1">ASC(SUBSTITUTE(SUBSTITUTE(SUBSTITUTE(SUBSTITUTE(SUBSTITUTE(SUBSTITUTE(SUBSTITUTE(IF(分析依頼書!C81="","",IF(CELL("type",分析依頼書!E81)="b","未記入",IFERROR(IF(OR(分析依頼書!E81=TEXT(VALUE(分析依頼書!E81),"yyyy年M月d日"),分析依頼書!E81=TEXT(VALUE(分析依頼書!E81),"yyyy/M/d")),TEXT(VALUE(分析依頼書!E81),"yyyy年M月d日"),IF(OR(分析依頼書!E81=TEXT(VALUE(分析依頼書!E81),"yyyy年M月"),分析依頼書!E81=TEXT(VALUE(分析依頼書!E81),"yyyy/M")),TEXT(VALUE(分析依頼書!E81),"yyyy年M月"),IF(OR(分析依頼書!E81=TEXT(VALUE(分析依頼書!E81),"yyyy年"),分析依頼書!E81=TEXT(VALUE(分析依頼書!E81),"yyyy")),TEXT(VALUE(分析依頼書!E81),"yyyy年M月"),分析依頼書!E81))),分析依頼書!E81))),"不明","-"),"?","-"),"？","-"),"ー","-"),"―","-"),"‐","-"),"－","-"))</f>
        <v/>
      </c>
      <c r="C23" s="94" t="str">
        <f>IF(分析依頼書!C81="","",IF(ISNUMBER(分析依頼書!A81)=FALSE,ROW(C23)-10,IF(VALUE(分析依頼書!A81)=VALUE(ROW(C23))-10,VALUE(分析依頼書!A81),ROW(C23)-10)))</f>
        <v/>
      </c>
      <c r="E23" s="95" t="str">
        <f>IF(分析依頼書!C81="","",IF(分析依頼書!C81="欠番",77,IF(D$11&lt;&gt;11,IF(F$6="無",D$11,D$11+1),IF(AND(VALUE(分析依頼書!J81)&lt;&gt;-2,F$6="無"),73,IF(AND(VALUE(分析依頼書!J81)&lt;&gt;-2,F$6="有"),74,IF(AND(VALUE(分析依頼書!J81)=-2,F$6="無"),75,IF(AND(VALUE(分析依頼書!J81)=-2,F$6="有"),76,IF(F$6="無",73,74))))))))</f>
        <v/>
      </c>
      <c r="F23" s="96" t="str">
        <f>IF(分析依頼書!C81="","",IF(E$3=TRUE,371,IF(E$4=TRUE,372,IF(E$5=TRUE,381,IF(E$6="特急",369,371)))))</f>
        <v/>
      </c>
      <c r="G23" s="91" t="str">
        <f>IF(分析依頼書!G$65&lt;&gt;"",分析依頼書!G$65,"")</f>
        <v/>
      </c>
      <c r="H23" s="88" t="str">
        <f>IF(分析依頼書!C81="","",IF(E$3=TRUE,7,IF(E$4=TRUE,8,IF(E$5=TRUE,9,IF(E$6="特急",2,"")))))</f>
        <v/>
      </c>
      <c r="J23" s="98" t="s">
        <v>139</v>
      </c>
      <c r="K23" s="99" t="str">
        <f>IF(分析依頼書!C81="","",IF(COUNTIF(分析依頼書!H$65,"*Ｆ?????*")&gt;0,MID(分析依頼書!H$65,FIND("Ｆ",分析依頼書!H$65),6),""))</f>
        <v/>
      </c>
      <c r="L23" t="str">
        <f>IF(分析依頼書!C81="","","-")</f>
        <v/>
      </c>
      <c r="M23" t="str" cm="1">
        <f t="array" ref="M23">IF(分析依頼書!C81="","",IF(分析依頼書!H81="","未記入",SUBSTITUTE(SUBSTITUTE(SUBSTITUTE(SUBSTITUTE(SUBSTITUTE(SUBSTITUTE(SUBSTITUTE(SUBSTITUTE(_xlfn.LET(_xlpm.x,MID(DBCS(分析依頼書!H81),_xlfn.SEQUENCE(LEN(DBCS(分析依頼書!H81))),1),_xlfn.CONCAT(IF(EXACT(UPPER(_xlpm.x),LOWER(_xlpm.x))*ISERROR(VALUE(_xlpm.x))*EXACT(9504&lt;CODE(_xlpm.x),CODE(_xlpm.x)&lt;9591),_xlpm.x,ASC(_xlpm.x)))),"ｰ","ー"),"~","～"),"(株)","株式会社"),"（株）","株式会社"),"㈱","株式会社"),"(有)","有限会社"),"㈲","有限会社"),"（有）","有限会社")))</f>
        <v/>
      </c>
      <c r="N23" t="str" cm="1">
        <f t="array" ref="N23">IF(分析依頼書!C81="","",IF(分析依頼書!I81="","未記入",SUBSTITUTE(SUBSTITUTE(SUBSTITUTE(SUBSTITUTE(SUBSTITUTE(SUBSTITUTE(SUBSTITUTE(SUBSTITUTE(_xlfn.LET(_xlpm.x,MID(DBCS(分析依頼書!I81),_xlfn.SEQUENCE(LEN(DBCS(分析依頼書!I81))),1),_xlfn.CONCAT(IF(EXACT(UPPER(_xlpm.x),LOWER(_xlpm.x))*ISERROR(VALUE(_xlpm.x))*EXACT(9504&lt;CODE(_xlpm.x),CODE(_xlpm.x)&lt;9591),_xlpm.x,ASC(_xlpm.x)))),"ｰ","ー"),"~","～"),"(株)","株式会社"),"（株）","株式会社"),"㈱","株式会社"),"(有)","有限会社"),"㈲","有限会社"),"（有）","有限会社")))</f>
        <v/>
      </c>
      <c r="O23" t="str">
        <f>IF(分析依頼書!C81="","",IF(EXACT(C23,分析依頼書!A81),"",分析依頼書!A81))</f>
        <v/>
      </c>
      <c r="P23" t="str" cm="1">
        <f t="array" ref="P23">IF(分析依頼書!C81="","",IF(分析依頼書!G81="","未記入",SUBSTITUTE(SUBSTITUTE(_xlfn.LET(_xlpm.x,MID(DBCS(分析依頼書!G81),_xlfn.SEQUENCE(LEN(DBCS(分析依頼書!G81))),1),_xlfn.CONCAT(IF(EXACT(UPPER(_xlpm.x),LOWER(_xlpm.x))*ISERROR(VALUE(_xlpm.x))*EXACT(9504&lt;CODE(_xlpm.x),CODE(_xlpm.x)&lt;9591),_xlpm.x,ASC(_xlpm.x)))),"ｰ","ー"),"~","～")))</f>
        <v/>
      </c>
      <c r="Q23" t="str" cm="1">
        <f t="array" ref="Q23">IF(分析依頼書!C81="","",IF(分析依頼書!D81="","未記入",SUBSTITUTE(SUBSTITUTE(_xlfn.LET(_xlpm.x,MID(DBCS(分析依頼書!D81),_xlfn.SEQUENCE(LEN(DBCS(分析依頼書!D81))),1),_xlfn.CONCAT(IF(EXACT(UPPER(_xlpm.x),LOWER(_xlpm.x))*ISERROR(VALUE(_xlpm.x))*EXACT(9504&lt;CODE(_xlpm.x),CODE(_xlpm.x)&lt;9591),_xlpm.x,ASC(_xlpm.x)))),"ｰ","ー"),"~","～")))</f>
        <v/>
      </c>
      <c r="R23" t="str" cm="1">
        <f t="array" ref="R23">IF(分析依頼書!C81="","",IF(分析依頼書!F81="","未記入",SUBSTITUTE(SUBSTITUTE(_xlfn.LET(_xlpm.x,MID(DBCS(分析依頼書!F81),_xlfn.SEQUENCE(LEN(DBCS(分析依頼書!F81))),1),_xlfn.CONCAT(IF(EXACT(UPPER(_xlpm.x),LOWER(_xlpm.x))*ISERROR(VALUE(_xlpm.x))*EXACT(9504&lt;CODE(_xlpm.x),CODE(_xlpm.x)&lt;9591),_xlpm.x,ASC(_xlpm.x)))),"ｰ","ー"),"~","～")))</f>
        <v/>
      </c>
    </row>
    <row r="24" spans="1:18" ht="15" thickTop="1" thickBot="1" x14ac:dyDescent="0.2">
      <c r="A24" t="str" cm="1">
        <f t="array" ref="A24">IF(分析依頼書!C82="","",SUBSTITUTE(SUBSTITUTE(_xlfn.LET(_xlpm.x,MID(DBCS(分析依頼書!C82),_xlfn.SEQUENCE(LEN(DBCS(分析依頼書!C82))),1),_xlfn.CONCAT(IF(EXACT(UPPER(_xlpm.x),LOWER(_xlpm.x))*ISERROR(VALUE(_xlpm.x))*EXACT(9504&lt;CODE(_xlpm.x),CODE(_xlpm.x)&lt;9591),_xlpm.x,ASC(_xlpm.x)))),"ｰ","ー"),"~","～"))</f>
        <v/>
      </c>
      <c r="B24" s="94" t="str" cm="1">
        <f t="array" aca="1" ref="B24" ca="1">ASC(SUBSTITUTE(SUBSTITUTE(SUBSTITUTE(SUBSTITUTE(SUBSTITUTE(SUBSTITUTE(SUBSTITUTE(IF(分析依頼書!C82="","",IF(CELL("type",分析依頼書!E82)="b","未記入",IFERROR(IF(OR(分析依頼書!E82=TEXT(VALUE(分析依頼書!E82),"yyyy年M月d日"),分析依頼書!E82=TEXT(VALUE(分析依頼書!E82),"yyyy/M/d")),TEXT(VALUE(分析依頼書!E82),"yyyy年M月d日"),IF(OR(分析依頼書!E82=TEXT(VALUE(分析依頼書!E82),"yyyy年M月"),分析依頼書!E82=TEXT(VALUE(分析依頼書!E82),"yyyy/M")),TEXT(VALUE(分析依頼書!E82),"yyyy年M月"),IF(OR(分析依頼書!E82=TEXT(VALUE(分析依頼書!E82),"yyyy年"),分析依頼書!E82=TEXT(VALUE(分析依頼書!E82),"yyyy")),TEXT(VALUE(分析依頼書!E82),"yyyy年M月"),分析依頼書!E82))),分析依頼書!E82))),"不明","-"),"?","-"),"？","-"),"ー","-"),"―","-"),"‐","-"),"－","-"))</f>
        <v/>
      </c>
      <c r="C24" s="94" t="str">
        <f>IF(分析依頼書!C82="","",IF(ISNUMBER(分析依頼書!A82)=FALSE,ROW(C24)-10,IF(VALUE(分析依頼書!A82)=VALUE(ROW(C24))-10,VALUE(分析依頼書!A82),ROW(C24)-10)))</f>
        <v/>
      </c>
      <c r="E24" s="95" t="str">
        <f>IF(分析依頼書!C82="","",IF(分析依頼書!C82="欠番",77,IF(D$11&lt;&gt;11,IF(F$6="無",D$11,D$11+1),IF(AND(VALUE(分析依頼書!J82)&lt;&gt;-2,F$6="無"),73,IF(AND(VALUE(分析依頼書!J82)&lt;&gt;-2,F$6="有"),74,IF(AND(VALUE(分析依頼書!J82)=-2,F$6="無"),75,IF(AND(VALUE(分析依頼書!J82)=-2,F$6="有"),76,IF(F$6="無",73,74))))))))</f>
        <v/>
      </c>
      <c r="F24" s="96" t="str">
        <f>IF(分析依頼書!C82="","",IF(E$3=TRUE,371,IF(E$4=TRUE,372,IF(E$5=TRUE,381,IF(E$6="特急",369,371)))))</f>
        <v/>
      </c>
      <c r="G24" s="91" t="str">
        <f>IF(分析依頼書!G$65&lt;&gt;"",分析依頼書!G$65,"")</f>
        <v/>
      </c>
      <c r="H24" s="88" t="str">
        <f>IF(分析依頼書!C82="","",IF(E$3=TRUE,7,IF(E$4=TRUE,8,IF(E$5=TRUE,9,IF(E$6="特急",2,"")))))</f>
        <v/>
      </c>
      <c r="J24" s="98" t="s">
        <v>139</v>
      </c>
      <c r="K24" s="99" t="str">
        <f>IF(分析依頼書!C82="","",IF(COUNTIF(分析依頼書!H$65,"*Ｆ?????*")&gt;0,MID(分析依頼書!H$65,FIND("Ｆ",分析依頼書!H$65),6),""))</f>
        <v/>
      </c>
      <c r="L24" t="str">
        <f>IF(分析依頼書!C82="","","-")</f>
        <v/>
      </c>
      <c r="M24" t="str" cm="1">
        <f t="array" ref="M24">IF(分析依頼書!C82="","",IF(分析依頼書!H82="","未記入",SUBSTITUTE(SUBSTITUTE(SUBSTITUTE(SUBSTITUTE(SUBSTITUTE(SUBSTITUTE(SUBSTITUTE(SUBSTITUTE(_xlfn.LET(_xlpm.x,MID(DBCS(分析依頼書!H82),_xlfn.SEQUENCE(LEN(DBCS(分析依頼書!H82))),1),_xlfn.CONCAT(IF(EXACT(UPPER(_xlpm.x),LOWER(_xlpm.x))*ISERROR(VALUE(_xlpm.x))*EXACT(9504&lt;CODE(_xlpm.x),CODE(_xlpm.x)&lt;9591),_xlpm.x,ASC(_xlpm.x)))),"ｰ","ー"),"~","～"),"(株)","株式会社"),"（株）","株式会社"),"㈱","株式会社"),"(有)","有限会社"),"㈲","有限会社"),"（有）","有限会社")))</f>
        <v/>
      </c>
      <c r="N24" t="str" cm="1">
        <f t="array" ref="N24">IF(分析依頼書!C82="","",IF(分析依頼書!I82="","未記入",SUBSTITUTE(SUBSTITUTE(SUBSTITUTE(SUBSTITUTE(SUBSTITUTE(SUBSTITUTE(SUBSTITUTE(SUBSTITUTE(_xlfn.LET(_xlpm.x,MID(DBCS(分析依頼書!I82),_xlfn.SEQUENCE(LEN(DBCS(分析依頼書!I82))),1),_xlfn.CONCAT(IF(EXACT(UPPER(_xlpm.x),LOWER(_xlpm.x))*ISERROR(VALUE(_xlpm.x))*EXACT(9504&lt;CODE(_xlpm.x),CODE(_xlpm.x)&lt;9591),_xlpm.x,ASC(_xlpm.x)))),"ｰ","ー"),"~","～"),"(株)","株式会社"),"（株）","株式会社"),"㈱","株式会社"),"(有)","有限会社"),"㈲","有限会社"),"（有）","有限会社")))</f>
        <v/>
      </c>
      <c r="O24" t="str">
        <f>IF(分析依頼書!C82="","",IF(EXACT(C24,分析依頼書!A82),"",分析依頼書!A82))</f>
        <v/>
      </c>
      <c r="P24" t="str" cm="1">
        <f t="array" ref="P24">IF(分析依頼書!C82="","",IF(分析依頼書!G82="","未記入",SUBSTITUTE(SUBSTITUTE(_xlfn.LET(_xlpm.x,MID(DBCS(分析依頼書!G82),_xlfn.SEQUENCE(LEN(DBCS(分析依頼書!G82))),1),_xlfn.CONCAT(IF(EXACT(UPPER(_xlpm.x),LOWER(_xlpm.x))*ISERROR(VALUE(_xlpm.x))*EXACT(9504&lt;CODE(_xlpm.x),CODE(_xlpm.x)&lt;9591),_xlpm.x,ASC(_xlpm.x)))),"ｰ","ー"),"~","～")))</f>
        <v/>
      </c>
      <c r="Q24" t="str" cm="1">
        <f t="array" ref="Q24">IF(分析依頼書!C82="","",IF(分析依頼書!D82="","未記入",SUBSTITUTE(SUBSTITUTE(_xlfn.LET(_xlpm.x,MID(DBCS(分析依頼書!D82),_xlfn.SEQUENCE(LEN(DBCS(分析依頼書!D82))),1),_xlfn.CONCAT(IF(EXACT(UPPER(_xlpm.x),LOWER(_xlpm.x))*ISERROR(VALUE(_xlpm.x))*EXACT(9504&lt;CODE(_xlpm.x),CODE(_xlpm.x)&lt;9591),_xlpm.x,ASC(_xlpm.x)))),"ｰ","ー"),"~","～")))</f>
        <v/>
      </c>
      <c r="R24" t="str" cm="1">
        <f t="array" ref="R24">IF(分析依頼書!C82="","",IF(分析依頼書!F82="","未記入",SUBSTITUTE(SUBSTITUTE(_xlfn.LET(_xlpm.x,MID(DBCS(分析依頼書!F82),_xlfn.SEQUENCE(LEN(DBCS(分析依頼書!F82))),1),_xlfn.CONCAT(IF(EXACT(UPPER(_xlpm.x),LOWER(_xlpm.x))*ISERROR(VALUE(_xlpm.x))*EXACT(9504&lt;CODE(_xlpm.x),CODE(_xlpm.x)&lt;9591),_xlpm.x,ASC(_xlpm.x)))),"ｰ","ー"),"~","～")))</f>
        <v/>
      </c>
    </row>
    <row r="25" spans="1:18" ht="15" thickTop="1" thickBot="1" x14ac:dyDescent="0.2">
      <c r="A25" t="str" cm="1">
        <f t="array" ref="A25">IF(分析依頼書!C83="","",SUBSTITUTE(SUBSTITUTE(_xlfn.LET(_xlpm.x,MID(DBCS(分析依頼書!C83),_xlfn.SEQUENCE(LEN(DBCS(分析依頼書!C83))),1),_xlfn.CONCAT(IF(EXACT(UPPER(_xlpm.x),LOWER(_xlpm.x))*ISERROR(VALUE(_xlpm.x))*EXACT(9504&lt;CODE(_xlpm.x),CODE(_xlpm.x)&lt;9591),_xlpm.x,ASC(_xlpm.x)))),"ｰ","ー"),"~","～"))</f>
        <v/>
      </c>
      <c r="B25" s="94" t="str" cm="1">
        <f t="array" aca="1" ref="B25" ca="1">ASC(SUBSTITUTE(SUBSTITUTE(SUBSTITUTE(SUBSTITUTE(SUBSTITUTE(SUBSTITUTE(SUBSTITUTE(IF(分析依頼書!C83="","",IF(CELL("type",分析依頼書!E83)="b","未記入",IFERROR(IF(OR(分析依頼書!E83=TEXT(VALUE(分析依頼書!E83),"yyyy年M月d日"),分析依頼書!E83=TEXT(VALUE(分析依頼書!E83),"yyyy/M/d")),TEXT(VALUE(分析依頼書!E83),"yyyy年M月d日"),IF(OR(分析依頼書!E83=TEXT(VALUE(分析依頼書!E83),"yyyy年M月"),分析依頼書!E83=TEXT(VALUE(分析依頼書!E83),"yyyy/M")),TEXT(VALUE(分析依頼書!E83),"yyyy年M月"),IF(OR(分析依頼書!E83=TEXT(VALUE(分析依頼書!E83),"yyyy年"),分析依頼書!E83=TEXT(VALUE(分析依頼書!E83),"yyyy")),TEXT(VALUE(分析依頼書!E83),"yyyy年M月"),分析依頼書!E83))),分析依頼書!E83))),"不明","-"),"?","-"),"？","-"),"ー","-"),"―","-"),"‐","-"),"－","-"))</f>
        <v/>
      </c>
      <c r="C25" s="94" t="str">
        <f>IF(分析依頼書!C83="","",IF(ISNUMBER(分析依頼書!A83)=FALSE,ROW(C25)-10,IF(VALUE(分析依頼書!A83)=VALUE(ROW(C25))-10,VALUE(分析依頼書!A83),ROW(C25)-10)))</f>
        <v/>
      </c>
      <c r="E25" s="95" t="str">
        <f>IF(分析依頼書!C83="","",IF(分析依頼書!C83="欠番",77,IF(D$11&lt;&gt;11,IF(F$6="無",D$11,D$11+1),IF(AND(VALUE(分析依頼書!J83)&lt;&gt;-2,F$6="無"),73,IF(AND(VALUE(分析依頼書!J83)&lt;&gt;-2,F$6="有"),74,IF(AND(VALUE(分析依頼書!J83)=-2,F$6="無"),75,IF(AND(VALUE(分析依頼書!J83)=-2,F$6="有"),76,IF(F$6="無",73,74))))))))</f>
        <v/>
      </c>
      <c r="F25" s="96" t="str">
        <f>IF(分析依頼書!C83="","",IF(E$3=TRUE,371,IF(E$4=TRUE,372,IF(E$5=TRUE,381,IF(E$6="特急",369,371)))))</f>
        <v/>
      </c>
      <c r="G25" s="91" t="str">
        <f>IF(分析依頼書!G$65&lt;&gt;"",分析依頼書!G$65,"")</f>
        <v/>
      </c>
      <c r="H25" s="88" t="str">
        <f>IF(分析依頼書!C83="","",IF(E$3=TRUE,7,IF(E$4=TRUE,8,IF(E$5=TRUE,9,IF(E$6="特急",2,"")))))</f>
        <v/>
      </c>
      <c r="J25" s="98" t="s">
        <v>139</v>
      </c>
      <c r="K25" s="99" t="str">
        <f>IF(分析依頼書!C83="","",IF(COUNTIF(分析依頼書!H$65,"*Ｆ?????*")&gt;0,MID(分析依頼書!H$65,FIND("Ｆ",分析依頼書!H$65),6),""))</f>
        <v/>
      </c>
      <c r="L25" t="str">
        <f>IF(分析依頼書!C83="","","-")</f>
        <v/>
      </c>
      <c r="M25" t="str" cm="1">
        <f t="array" ref="M25">IF(分析依頼書!C83="","",IF(分析依頼書!H83="","未記入",SUBSTITUTE(SUBSTITUTE(SUBSTITUTE(SUBSTITUTE(SUBSTITUTE(SUBSTITUTE(SUBSTITUTE(SUBSTITUTE(_xlfn.LET(_xlpm.x,MID(DBCS(分析依頼書!H83),_xlfn.SEQUENCE(LEN(DBCS(分析依頼書!H83))),1),_xlfn.CONCAT(IF(EXACT(UPPER(_xlpm.x),LOWER(_xlpm.x))*ISERROR(VALUE(_xlpm.x))*EXACT(9504&lt;CODE(_xlpm.x),CODE(_xlpm.x)&lt;9591),_xlpm.x,ASC(_xlpm.x)))),"ｰ","ー"),"~","～"),"(株)","株式会社"),"（株）","株式会社"),"㈱","株式会社"),"(有)","有限会社"),"㈲","有限会社"),"（有）","有限会社")))</f>
        <v/>
      </c>
      <c r="N25" t="str" cm="1">
        <f t="array" ref="N25">IF(分析依頼書!C83="","",IF(分析依頼書!I83="","未記入",SUBSTITUTE(SUBSTITUTE(SUBSTITUTE(SUBSTITUTE(SUBSTITUTE(SUBSTITUTE(SUBSTITUTE(SUBSTITUTE(_xlfn.LET(_xlpm.x,MID(DBCS(分析依頼書!I83),_xlfn.SEQUENCE(LEN(DBCS(分析依頼書!I83))),1),_xlfn.CONCAT(IF(EXACT(UPPER(_xlpm.x),LOWER(_xlpm.x))*ISERROR(VALUE(_xlpm.x))*EXACT(9504&lt;CODE(_xlpm.x),CODE(_xlpm.x)&lt;9591),_xlpm.x,ASC(_xlpm.x)))),"ｰ","ー"),"~","～"),"(株)","株式会社"),"（株）","株式会社"),"㈱","株式会社"),"(有)","有限会社"),"㈲","有限会社"),"（有）","有限会社")))</f>
        <v/>
      </c>
      <c r="O25" t="str">
        <f>IF(分析依頼書!C83="","",IF(EXACT(C25,分析依頼書!A83),"",分析依頼書!A83))</f>
        <v/>
      </c>
      <c r="P25" t="str" cm="1">
        <f t="array" ref="P25">IF(分析依頼書!C83="","",IF(分析依頼書!G83="","未記入",SUBSTITUTE(SUBSTITUTE(_xlfn.LET(_xlpm.x,MID(DBCS(分析依頼書!G83),_xlfn.SEQUENCE(LEN(DBCS(分析依頼書!G83))),1),_xlfn.CONCAT(IF(EXACT(UPPER(_xlpm.x),LOWER(_xlpm.x))*ISERROR(VALUE(_xlpm.x))*EXACT(9504&lt;CODE(_xlpm.x),CODE(_xlpm.x)&lt;9591),_xlpm.x,ASC(_xlpm.x)))),"ｰ","ー"),"~","～")))</f>
        <v/>
      </c>
      <c r="Q25" t="str" cm="1">
        <f t="array" ref="Q25">IF(分析依頼書!C83="","",IF(分析依頼書!D83="","未記入",SUBSTITUTE(SUBSTITUTE(_xlfn.LET(_xlpm.x,MID(DBCS(分析依頼書!D83),_xlfn.SEQUENCE(LEN(DBCS(分析依頼書!D83))),1),_xlfn.CONCAT(IF(EXACT(UPPER(_xlpm.x),LOWER(_xlpm.x))*ISERROR(VALUE(_xlpm.x))*EXACT(9504&lt;CODE(_xlpm.x),CODE(_xlpm.x)&lt;9591),_xlpm.x,ASC(_xlpm.x)))),"ｰ","ー"),"~","～")))</f>
        <v/>
      </c>
      <c r="R25" t="str" cm="1">
        <f t="array" ref="R25">IF(分析依頼書!C83="","",IF(分析依頼書!F83="","未記入",SUBSTITUTE(SUBSTITUTE(_xlfn.LET(_xlpm.x,MID(DBCS(分析依頼書!F83),_xlfn.SEQUENCE(LEN(DBCS(分析依頼書!F83))),1),_xlfn.CONCAT(IF(EXACT(UPPER(_xlpm.x),LOWER(_xlpm.x))*ISERROR(VALUE(_xlpm.x))*EXACT(9504&lt;CODE(_xlpm.x),CODE(_xlpm.x)&lt;9591),_xlpm.x,ASC(_xlpm.x)))),"ｰ","ー"),"~","～")))</f>
        <v/>
      </c>
    </row>
    <row r="26" spans="1:18" ht="15" thickTop="1" thickBot="1" x14ac:dyDescent="0.2">
      <c r="A26" t="str" cm="1">
        <f t="array" ref="A26">IF(分析依頼書!C84="","",SUBSTITUTE(SUBSTITUTE(_xlfn.LET(_xlpm.x,MID(DBCS(分析依頼書!C84),_xlfn.SEQUENCE(LEN(DBCS(分析依頼書!C84))),1),_xlfn.CONCAT(IF(EXACT(UPPER(_xlpm.x),LOWER(_xlpm.x))*ISERROR(VALUE(_xlpm.x))*EXACT(9504&lt;CODE(_xlpm.x),CODE(_xlpm.x)&lt;9591),_xlpm.x,ASC(_xlpm.x)))),"ｰ","ー"),"~","～"))</f>
        <v/>
      </c>
      <c r="B26" s="94" t="str" cm="1">
        <f t="array" aca="1" ref="B26" ca="1">ASC(SUBSTITUTE(SUBSTITUTE(SUBSTITUTE(SUBSTITUTE(SUBSTITUTE(SUBSTITUTE(SUBSTITUTE(IF(分析依頼書!C84="","",IF(CELL("type",分析依頼書!E84)="b","未記入",IFERROR(IF(OR(分析依頼書!E84=TEXT(VALUE(分析依頼書!E84),"yyyy年M月d日"),分析依頼書!E84=TEXT(VALUE(分析依頼書!E84),"yyyy/M/d")),TEXT(VALUE(分析依頼書!E84),"yyyy年M月d日"),IF(OR(分析依頼書!E84=TEXT(VALUE(分析依頼書!E84),"yyyy年M月"),分析依頼書!E84=TEXT(VALUE(分析依頼書!E84),"yyyy/M")),TEXT(VALUE(分析依頼書!E84),"yyyy年M月"),IF(OR(分析依頼書!E84=TEXT(VALUE(分析依頼書!E84),"yyyy年"),分析依頼書!E84=TEXT(VALUE(分析依頼書!E84),"yyyy")),TEXT(VALUE(分析依頼書!E84),"yyyy年M月"),分析依頼書!E84))),分析依頼書!E84))),"不明","-"),"?","-"),"？","-"),"ー","-"),"―","-"),"‐","-"),"－","-"))</f>
        <v/>
      </c>
      <c r="C26" s="94" t="str">
        <f>IF(分析依頼書!C84="","",IF(ISNUMBER(分析依頼書!A84)=FALSE,ROW(C26)-10,IF(VALUE(分析依頼書!A84)=VALUE(ROW(C26))-10,VALUE(分析依頼書!A84),ROW(C26)-10)))</f>
        <v/>
      </c>
      <c r="E26" s="95" t="str">
        <f>IF(分析依頼書!C84="","",IF(分析依頼書!C84="欠番",77,IF(D$11&lt;&gt;11,IF(F$6="無",D$11,D$11+1),IF(AND(VALUE(分析依頼書!J84)&lt;&gt;-2,F$6="無"),73,IF(AND(VALUE(分析依頼書!J84)&lt;&gt;-2,F$6="有"),74,IF(AND(VALUE(分析依頼書!J84)=-2,F$6="無"),75,IF(AND(VALUE(分析依頼書!J84)=-2,F$6="有"),76,IF(F$6="無",73,74))))))))</f>
        <v/>
      </c>
      <c r="F26" s="96" t="str">
        <f>IF(分析依頼書!C84="","",IF(E$3=TRUE,371,IF(E$4=TRUE,372,IF(E$5=TRUE,381,IF(E$6="特急",369,371)))))</f>
        <v/>
      </c>
      <c r="G26" s="91" t="str">
        <f>IF(分析依頼書!G$65&lt;&gt;"",分析依頼書!G$65,"")</f>
        <v/>
      </c>
      <c r="H26" s="88" t="str">
        <f>IF(分析依頼書!C84="","",IF(E$3=TRUE,7,IF(E$4=TRUE,8,IF(E$5=TRUE,9,IF(E$6="特急",2,"")))))</f>
        <v/>
      </c>
      <c r="J26" s="98" t="s">
        <v>139</v>
      </c>
      <c r="K26" s="99" t="str">
        <f>IF(分析依頼書!C84="","",IF(COUNTIF(分析依頼書!H$65,"*Ｆ?????*")&gt;0,MID(分析依頼書!H$65,FIND("Ｆ",分析依頼書!H$65),6),""))</f>
        <v/>
      </c>
      <c r="L26" t="str">
        <f>IF(分析依頼書!C84="","","-")</f>
        <v/>
      </c>
      <c r="M26" t="str" cm="1">
        <f t="array" ref="M26">IF(分析依頼書!C84="","",IF(分析依頼書!H84="","未記入",SUBSTITUTE(SUBSTITUTE(SUBSTITUTE(SUBSTITUTE(SUBSTITUTE(SUBSTITUTE(SUBSTITUTE(SUBSTITUTE(_xlfn.LET(_xlpm.x,MID(DBCS(分析依頼書!H84),_xlfn.SEQUENCE(LEN(DBCS(分析依頼書!H84))),1),_xlfn.CONCAT(IF(EXACT(UPPER(_xlpm.x),LOWER(_xlpm.x))*ISERROR(VALUE(_xlpm.x))*EXACT(9504&lt;CODE(_xlpm.x),CODE(_xlpm.x)&lt;9591),_xlpm.x,ASC(_xlpm.x)))),"ｰ","ー"),"~","～"),"(株)","株式会社"),"（株）","株式会社"),"㈱","株式会社"),"(有)","有限会社"),"㈲","有限会社"),"（有）","有限会社")))</f>
        <v/>
      </c>
      <c r="N26" t="str" cm="1">
        <f t="array" ref="N26">IF(分析依頼書!C84="","",IF(分析依頼書!I84="","未記入",SUBSTITUTE(SUBSTITUTE(SUBSTITUTE(SUBSTITUTE(SUBSTITUTE(SUBSTITUTE(SUBSTITUTE(SUBSTITUTE(_xlfn.LET(_xlpm.x,MID(DBCS(分析依頼書!I84),_xlfn.SEQUENCE(LEN(DBCS(分析依頼書!I84))),1),_xlfn.CONCAT(IF(EXACT(UPPER(_xlpm.x),LOWER(_xlpm.x))*ISERROR(VALUE(_xlpm.x))*EXACT(9504&lt;CODE(_xlpm.x),CODE(_xlpm.x)&lt;9591),_xlpm.x,ASC(_xlpm.x)))),"ｰ","ー"),"~","～"),"(株)","株式会社"),"（株）","株式会社"),"㈱","株式会社"),"(有)","有限会社"),"㈲","有限会社"),"（有）","有限会社")))</f>
        <v/>
      </c>
      <c r="O26" t="str">
        <f>IF(分析依頼書!C84="","",IF(EXACT(C26,分析依頼書!A84),"",分析依頼書!A84))</f>
        <v/>
      </c>
      <c r="P26" t="str" cm="1">
        <f t="array" ref="P26">IF(分析依頼書!C84="","",IF(分析依頼書!G84="","未記入",SUBSTITUTE(SUBSTITUTE(_xlfn.LET(_xlpm.x,MID(DBCS(分析依頼書!G84),_xlfn.SEQUENCE(LEN(DBCS(分析依頼書!G84))),1),_xlfn.CONCAT(IF(EXACT(UPPER(_xlpm.x),LOWER(_xlpm.x))*ISERROR(VALUE(_xlpm.x))*EXACT(9504&lt;CODE(_xlpm.x),CODE(_xlpm.x)&lt;9591),_xlpm.x,ASC(_xlpm.x)))),"ｰ","ー"),"~","～")))</f>
        <v/>
      </c>
      <c r="Q26" t="str" cm="1">
        <f t="array" ref="Q26">IF(分析依頼書!C84="","",IF(分析依頼書!D84="","未記入",SUBSTITUTE(SUBSTITUTE(_xlfn.LET(_xlpm.x,MID(DBCS(分析依頼書!D84),_xlfn.SEQUENCE(LEN(DBCS(分析依頼書!D84))),1),_xlfn.CONCAT(IF(EXACT(UPPER(_xlpm.x),LOWER(_xlpm.x))*ISERROR(VALUE(_xlpm.x))*EXACT(9504&lt;CODE(_xlpm.x),CODE(_xlpm.x)&lt;9591),_xlpm.x,ASC(_xlpm.x)))),"ｰ","ー"),"~","～")))</f>
        <v/>
      </c>
      <c r="R26" t="str" cm="1">
        <f t="array" ref="R26">IF(分析依頼書!C84="","",IF(分析依頼書!F84="","未記入",SUBSTITUTE(SUBSTITUTE(_xlfn.LET(_xlpm.x,MID(DBCS(分析依頼書!F84),_xlfn.SEQUENCE(LEN(DBCS(分析依頼書!F84))),1),_xlfn.CONCAT(IF(EXACT(UPPER(_xlpm.x),LOWER(_xlpm.x))*ISERROR(VALUE(_xlpm.x))*EXACT(9504&lt;CODE(_xlpm.x),CODE(_xlpm.x)&lt;9591),_xlpm.x,ASC(_xlpm.x)))),"ｰ","ー"),"~","～")))</f>
        <v/>
      </c>
    </row>
    <row r="27" spans="1:18" ht="15" thickTop="1" thickBot="1" x14ac:dyDescent="0.2">
      <c r="A27" t="str" cm="1">
        <f t="array" ref="A27">IF(分析依頼書!C85="","",SUBSTITUTE(SUBSTITUTE(_xlfn.LET(_xlpm.x,MID(DBCS(分析依頼書!C85),_xlfn.SEQUENCE(LEN(DBCS(分析依頼書!C85))),1),_xlfn.CONCAT(IF(EXACT(UPPER(_xlpm.x),LOWER(_xlpm.x))*ISERROR(VALUE(_xlpm.x))*EXACT(9504&lt;CODE(_xlpm.x),CODE(_xlpm.x)&lt;9591),_xlpm.x,ASC(_xlpm.x)))),"ｰ","ー"),"~","～"))</f>
        <v/>
      </c>
      <c r="B27" s="94" t="str" cm="1">
        <f t="array" aca="1" ref="B27" ca="1">ASC(SUBSTITUTE(SUBSTITUTE(SUBSTITUTE(SUBSTITUTE(SUBSTITUTE(SUBSTITUTE(SUBSTITUTE(IF(分析依頼書!C85="","",IF(CELL("type",分析依頼書!E85)="b","未記入",IFERROR(IF(OR(分析依頼書!E85=TEXT(VALUE(分析依頼書!E85),"yyyy年M月d日"),分析依頼書!E85=TEXT(VALUE(分析依頼書!E85),"yyyy/M/d")),TEXT(VALUE(分析依頼書!E85),"yyyy年M月d日"),IF(OR(分析依頼書!E85=TEXT(VALUE(分析依頼書!E85),"yyyy年M月"),分析依頼書!E85=TEXT(VALUE(分析依頼書!E85),"yyyy/M")),TEXT(VALUE(分析依頼書!E85),"yyyy年M月"),IF(OR(分析依頼書!E85=TEXT(VALUE(分析依頼書!E85),"yyyy年"),分析依頼書!E85=TEXT(VALUE(分析依頼書!E85),"yyyy")),TEXT(VALUE(分析依頼書!E85),"yyyy年M月"),分析依頼書!E85))),分析依頼書!E85))),"不明","-"),"?","-"),"？","-"),"ー","-"),"―","-"),"‐","-"),"－","-"))</f>
        <v/>
      </c>
      <c r="C27" s="94" t="str">
        <f>IF(分析依頼書!C85="","",IF(ISNUMBER(分析依頼書!A85)=FALSE,ROW(C27)-10,IF(VALUE(分析依頼書!A85)=VALUE(ROW(C27))-10,VALUE(分析依頼書!A85),ROW(C27)-10)))</f>
        <v/>
      </c>
      <c r="E27" s="95" t="str">
        <f>IF(分析依頼書!C85="","",IF(分析依頼書!C85="欠番",77,IF(D$11&lt;&gt;11,IF(F$6="無",D$11,D$11+1),IF(AND(VALUE(分析依頼書!J85)&lt;&gt;-2,F$6="無"),73,IF(AND(VALUE(分析依頼書!J85)&lt;&gt;-2,F$6="有"),74,IF(AND(VALUE(分析依頼書!J85)=-2,F$6="無"),75,IF(AND(VALUE(分析依頼書!J85)=-2,F$6="有"),76,IF(F$6="無",73,74))))))))</f>
        <v/>
      </c>
      <c r="F27" s="96" t="str">
        <f>IF(分析依頼書!C85="","",IF(E$3=TRUE,371,IF(E$4=TRUE,372,IF(E$5=TRUE,381,IF(E$6="特急",369,371)))))</f>
        <v/>
      </c>
      <c r="G27" s="91" t="str">
        <f>IF(分析依頼書!G$65&lt;&gt;"",分析依頼書!G$65,"")</f>
        <v/>
      </c>
      <c r="H27" s="88" t="str">
        <f>IF(分析依頼書!C85="","",IF(E$3=TRUE,7,IF(E$4=TRUE,8,IF(E$5=TRUE,9,IF(E$6="特急",2,"")))))</f>
        <v/>
      </c>
      <c r="J27" s="98" t="s">
        <v>139</v>
      </c>
      <c r="K27" s="99" t="str">
        <f>IF(分析依頼書!C85="","",IF(COUNTIF(分析依頼書!H$65,"*Ｆ?????*")&gt;0,MID(分析依頼書!H$65,FIND("Ｆ",分析依頼書!H$65),6),""))</f>
        <v/>
      </c>
      <c r="L27" t="str">
        <f>IF(分析依頼書!C85="","","-")</f>
        <v/>
      </c>
      <c r="M27" t="str" cm="1">
        <f t="array" ref="M27">IF(分析依頼書!C85="","",IF(分析依頼書!H85="","未記入",SUBSTITUTE(SUBSTITUTE(SUBSTITUTE(SUBSTITUTE(SUBSTITUTE(SUBSTITUTE(SUBSTITUTE(SUBSTITUTE(_xlfn.LET(_xlpm.x,MID(DBCS(分析依頼書!H85),_xlfn.SEQUENCE(LEN(DBCS(分析依頼書!H85))),1),_xlfn.CONCAT(IF(EXACT(UPPER(_xlpm.x),LOWER(_xlpm.x))*ISERROR(VALUE(_xlpm.x))*EXACT(9504&lt;CODE(_xlpm.x),CODE(_xlpm.x)&lt;9591),_xlpm.x,ASC(_xlpm.x)))),"ｰ","ー"),"~","～"),"(株)","株式会社"),"（株）","株式会社"),"㈱","株式会社"),"(有)","有限会社"),"㈲","有限会社"),"（有）","有限会社")))</f>
        <v/>
      </c>
      <c r="N27" t="str" cm="1">
        <f t="array" ref="N27">IF(分析依頼書!C85="","",IF(分析依頼書!I85="","未記入",SUBSTITUTE(SUBSTITUTE(SUBSTITUTE(SUBSTITUTE(SUBSTITUTE(SUBSTITUTE(SUBSTITUTE(SUBSTITUTE(_xlfn.LET(_xlpm.x,MID(DBCS(分析依頼書!I85),_xlfn.SEQUENCE(LEN(DBCS(分析依頼書!I85))),1),_xlfn.CONCAT(IF(EXACT(UPPER(_xlpm.x),LOWER(_xlpm.x))*ISERROR(VALUE(_xlpm.x))*EXACT(9504&lt;CODE(_xlpm.x),CODE(_xlpm.x)&lt;9591),_xlpm.x,ASC(_xlpm.x)))),"ｰ","ー"),"~","～"),"(株)","株式会社"),"（株）","株式会社"),"㈱","株式会社"),"(有)","有限会社"),"㈲","有限会社"),"（有）","有限会社")))</f>
        <v/>
      </c>
      <c r="O27" t="str">
        <f>IF(分析依頼書!C85="","",IF(EXACT(C27,分析依頼書!A85),"",分析依頼書!A85))</f>
        <v/>
      </c>
      <c r="P27" t="str" cm="1">
        <f t="array" ref="P27">IF(分析依頼書!C85="","",IF(分析依頼書!G85="","未記入",SUBSTITUTE(SUBSTITUTE(_xlfn.LET(_xlpm.x,MID(DBCS(分析依頼書!G85),_xlfn.SEQUENCE(LEN(DBCS(分析依頼書!G85))),1),_xlfn.CONCAT(IF(EXACT(UPPER(_xlpm.x),LOWER(_xlpm.x))*ISERROR(VALUE(_xlpm.x))*EXACT(9504&lt;CODE(_xlpm.x),CODE(_xlpm.x)&lt;9591),_xlpm.x,ASC(_xlpm.x)))),"ｰ","ー"),"~","～")))</f>
        <v/>
      </c>
      <c r="Q27" t="str" cm="1">
        <f t="array" ref="Q27">IF(分析依頼書!C85="","",IF(分析依頼書!D85="","未記入",SUBSTITUTE(SUBSTITUTE(_xlfn.LET(_xlpm.x,MID(DBCS(分析依頼書!D85),_xlfn.SEQUENCE(LEN(DBCS(分析依頼書!D85))),1),_xlfn.CONCAT(IF(EXACT(UPPER(_xlpm.x),LOWER(_xlpm.x))*ISERROR(VALUE(_xlpm.x))*EXACT(9504&lt;CODE(_xlpm.x),CODE(_xlpm.x)&lt;9591),_xlpm.x,ASC(_xlpm.x)))),"ｰ","ー"),"~","～")))</f>
        <v/>
      </c>
      <c r="R27" t="str" cm="1">
        <f t="array" ref="R27">IF(分析依頼書!C85="","",IF(分析依頼書!F85="","未記入",SUBSTITUTE(SUBSTITUTE(_xlfn.LET(_xlpm.x,MID(DBCS(分析依頼書!F85),_xlfn.SEQUENCE(LEN(DBCS(分析依頼書!F85))),1),_xlfn.CONCAT(IF(EXACT(UPPER(_xlpm.x),LOWER(_xlpm.x))*ISERROR(VALUE(_xlpm.x))*EXACT(9504&lt;CODE(_xlpm.x),CODE(_xlpm.x)&lt;9591),_xlpm.x,ASC(_xlpm.x)))),"ｰ","ー"),"~","～")))</f>
        <v/>
      </c>
    </row>
    <row r="28" spans="1:18" ht="15" thickTop="1" thickBot="1" x14ac:dyDescent="0.2">
      <c r="A28" t="str" cm="1">
        <f t="array" ref="A28">IF(分析依頼書!C86="","",SUBSTITUTE(SUBSTITUTE(_xlfn.LET(_xlpm.x,MID(DBCS(分析依頼書!C86),_xlfn.SEQUENCE(LEN(DBCS(分析依頼書!C86))),1),_xlfn.CONCAT(IF(EXACT(UPPER(_xlpm.x),LOWER(_xlpm.x))*ISERROR(VALUE(_xlpm.x))*EXACT(9504&lt;CODE(_xlpm.x),CODE(_xlpm.x)&lt;9591),_xlpm.x,ASC(_xlpm.x)))),"ｰ","ー"),"~","～"))</f>
        <v/>
      </c>
      <c r="B28" s="94" t="str" cm="1">
        <f t="array" aca="1" ref="B28" ca="1">ASC(SUBSTITUTE(SUBSTITUTE(SUBSTITUTE(SUBSTITUTE(SUBSTITUTE(SUBSTITUTE(SUBSTITUTE(IF(分析依頼書!C86="","",IF(CELL("type",分析依頼書!E86)="b","未記入",IFERROR(IF(OR(分析依頼書!E86=TEXT(VALUE(分析依頼書!E86),"yyyy年M月d日"),分析依頼書!E86=TEXT(VALUE(分析依頼書!E86),"yyyy/M/d")),TEXT(VALUE(分析依頼書!E86),"yyyy年M月d日"),IF(OR(分析依頼書!E86=TEXT(VALUE(分析依頼書!E86),"yyyy年M月"),分析依頼書!E86=TEXT(VALUE(分析依頼書!E86),"yyyy/M")),TEXT(VALUE(分析依頼書!E86),"yyyy年M月"),IF(OR(分析依頼書!E86=TEXT(VALUE(分析依頼書!E86),"yyyy年"),分析依頼書!E86=TEXT(VALUE(分析依頼書!E86),"yyyy")),TEXT(VALUE(分析依頼書!E86),"yyyy年M月"),分析依頼書!E86))),分析依頼書!E86))),"不明","-"),"?","-"),"？","-"),"ー","-"),"―","-"),"‐","-"),"－","-"))</f>
        <v/>
      </c>
      <c r="C28" s="94" t="str">
        <f>IF(分析依頼書!C86="","",IF(ISNUMBER(分析依頼書!A86)=FALSE,ROW(C28)-10,IF(VALUE(分析依頼書!A86)=VALUE(ROW(C28))-10,VALUE(分析依頼書!A86),ROW(C28)-10)))</f>
        <v/>
      </c>
      <c r="E28" s="95" t="str">
        <f>IF(分析依頼書!C86="","",IF(分析依頼書!C86="欠番",77,IF(D$11&lt;&gt;11,IF(F$6="無",D$11,D$11+1),IF(AND(VALUE(分析依頼書!J86)&lt;&gt;-2,F$6="無"),73,IF(AND(VALUE(分析依頼書!J86)&lt;&gt;-2,F$6="有"),74,IF(AND(VALUE(分析依頼書!J86)=-2,F$6="無"),75,IF(AND(VALUE(分析依頼書!J86)=-2,F$6="有"),76,IF(F$6="無",73,74))))))))</f>
        <v/>
      </c>
      <c r="F28" s="96" t="str">
        <f>IF(分析依頼書!C86="","",IF(E$3=TRUE,371,IF(E$4=TRUE,372,IF(E$5=TRUE,381,IF(E$6="特急",369,371)))))</f>
        <v/>
      </c>
      <c r="G28" s="91" t="str">
        <f>IF(分析依頼書!G$65&lt;&gt;"",分析依頼書!G$65,"")</f>
        <v/>
      </c>
      <c r="H28" s="88" t="str">
        <f>IF(分析依頼書!C86="","",IF(E$3=TRUE,7,IF(E$4=TRUE,8,IF(E$5=TRUE,9,IF(E$6="特急",2,"")))))</f>
        <v/>
      </c>
      <c r="J28" s="98" t="s">
        <v>139</v>
      </c>
      <c r="K28" s="99" t="str">
        <f>IF(分析依頼書!C86="","",IF(COUNTIF(分析依頼書!H$65,"*Ｆ?????*")&gt;0,MID(分析依頼書!H$65,FIND("Ｆ",分析依頼書!H$65),6),""))</f>
        <v/>
      </c>
      <c r="L28" t="str">
        <f>IF(分析依頼書!C86="","","-")</f>
        <v/>
      </c>
      <c r="M28" t="str" cm="1">
        <f t="array" ref="M28">IF(分析依頼書!C86="","",IF(分析依頼書!H86="","未記入",SUBSTITUTE(SUBSTITUTE(SUBSTITUTE(SUBSTITUTE(SUBSTITUTE(SUBSTITUTE(SUBSTITUTE(SUBSTITUTE(_xlfn.LET(_xlpm.x,MID(DBCS(分析依頼書!H86),_xlfn.SEQUENCE(LEN(DBCS(分析依頼書!H86))),1),_xlfn.CONCAT(IF(EXACT(UPPER(_xlpm.x),LOWER(_xlpm.x))*ISERROR(VALUE(_xlpm.x))*EXACT(9504&lt;CODE(_xlpm.x),CODE(_xlpm.x)&lt;9591),_xlpm.x,ASC(_xlpm.x)))),"ｰ","ー"),"~","～"),"(株)","株式会社"),"（株）","株式会社"),"㈱","株式会社"),"(有)","有限会社"),"㈲","有限会社"),"（有）","有限会社")))</f>
        <v/>
      </c>
      <c r="N28" t="str" cm="1">
        <f t="array" ref="N28">IF(分析依頼書!C86="","",IF(分析依頼書!I86="","未記入",SUBSTITUTE(SUBSTITUTE(SUBSTITUTE(SUBSTITUTE(SUBSTITUTE(SUBSTITUTE(SUBSTITUTE(SUBSTITUTE(_xlfn.LET(_xlpm.x,MID(DBCS(分析依頼書!I86),_xlfn.SEQUENCE(LEN(DBCS(分析依頼書!I86))),1),_xlfn.CONCAT(IF(EXACT(UPPER(_xlpm.x),LOWER(_xlpm.x))*ISERROR(VALUE(_xlpm.x))*EXACT(9504&lt;CODE(_xlpm.x),CODE(_xlpm.x)&lt;9591),_xlpm.x,ASC(_xlpm.x)))),"ｰ","ー"),"~","～"),"(株)","株式会社"),"（株）","株式会社"),"㈱","株式会社"),"(有)","有限会社"),"㈲","有限会社"),"（有）","有限会社")))</f>
        <v/>
      </c>
      <c r="O28" t="str">
        <f>IF(分析依頼書!C86="","",IF(EXACT(C28,分析依頼書!A86),"",分析依頼書!A86))</f>
        <v/>
      </c>
      <c r="P28" t="str" cm="1">
        <f t="array" ref="P28">IF(分析依頼書!C86="","",IF(分析依頼書!G86="","未記入",SUBSTITUTE(SUBSTITUTE(_xlfn.LET(_xlpm.x,MID(DBCS(分析依頼書!G86),_xlfn.SEQUENCE(LEN(DBCS(分析依頼書!G86))),1),_xlfn.CONCAT(IF(EXACT(UPPER(_xlpm.x),LOWER(_xlpm.x))*ISERROR(VALUE(_xlpm.x))*EXACT(9504&lt;CODE(_xlpm.x),CODE(_xlpm.x)&lt;9591),_xlpm.x,ASC(_xlpm.x)))),"ｰ","ー"),"~","～")))</f>
        <v/>
      </c>
      <c r="Q28" t="str" cm="1">
        <f t="array" ref="Q28">IF(分析依頼書!C86="","",IF(分析依頼書!D86="","未記入",SUBSTITUTE(SUBSTITUTE(_xlfn.LET(_xlpm.x,MID(DBCS(分析依頼書!D86),_xlfn.SEQUENCE(LEN(DBCS(分析依頼書!D86))),1),_xlfn.CONCAT(IF(EXACT(UPPER(_xlpm.x),LOWER(_xlpm.x))*ISERROR(VALUE(_xlpm.x))*EXACT(9504&lt;CODE(_xlpm.x),CODE(_xlpm.x)&lt;9591),_xlpm.x,ASC(_xlpm.x)))),"ｰ","ー"),"~","～")))</f>
        <v/>
      </c>
      <c r="R28" t="str" cm="1">
        <f t="array" ref="R28">IF(分析依頼書!C86="","",IF(分析依頼書!F86="","未記入",SUBSTITUTE(SUBSTITUTE(_xlfn.LET(_xlpm.x,MID(DBCS(分析依頼書!F86),_xlfn.SEQUENCE(LEN(DBCS(分析依頼書!F86))),1),_xlfn.CONCAT(IF(EXACT(UPPER(_xlpm.x),LOWER(_xlpm.x))*ISERROR(VALUE(_xlpm.x))*EXACT(9504&lt;CODE(_xlpm.x),CODE(_xlpm.x)&lt;9591),_xlpm.x,ASC(_xlpm.x)))),"ｰ","ー"),"~","～")))</f>
        <v/>
      </c>
    </row>
    <row r="29" spans="1:18" ht="15" thickTop="1" thickBot="1" x14ac:dyDescent="0.2">
      <c r="A29" t="str" cm="1">
        <f t="array" ref="A29">IF(分析依頼書!C87="","",SUBSTITUTE(SUBSTITUTE(_xlfn.LET(_xlpm.x,MID(DBCS(分析依頼書!C87),_xlfn.SEQUENCE(LEN(DBCS(分析依頼書!C87))),1),_xlfn.CONCAT(IF(EXACT(UPPER(_xlpm.x),LOWER(_xlpm.x))*ISERROR(VALUE(_xlpm.x))*EXACT(9504&lt;CODE(_xlpm.x),CODE(_xlpm.x)&lt;9591),_xlpm.x,ASC(_xlpm.x)))),"ｰ","ー"),"~","～"))</f>
        <v/>
      </c>
      <c r="B29" s="94" t="str" cm="1">
        <f t="array" aca="1" ref="B29" ca="1">ASC(SUBSTITUTE(SUBSTITUTE(SUBSTITUTE(SUBSTITUTE(SUBSTITUTE(SUBSTITUTE(SUBSTITUTE(IF(分析依頼書!C87="","",IF(CELL("type",分析依頼書!E87)="b","未記入",IFERROR(IF(OR(分析依頼書!E87=TEXT(VALUE(分析依頼書!E87),"yyyy年M月d日"),分析依頼書!E87=TEXT(VALUE(分析依頼書!E87),"yyyy/M/d")),TEXT(VALUE(分析依頼書!E87),"yyyy年M月d日"),IF(OR(分析依頼書!E87=TEXT(VALUE(分析依頼書!E87),"yyyy年M月"),分析依頼書!E87=TEXT(VALUE(分析依頼書!E87),"yyyy/M")),TEXT(VALUE(分析依頼書!E87),"yyyy年M月"),IF(OR(分析依頼書!E87=TEXT(VALUE(分析依頼書!E87),"yyyy年"),分析依頼書!E87=TEXT(VALUE(分析依頼書!E87),"yyyy")),TEXT(VALUE(分析依頼書!E87),"yyyy年M月"),分析依頼書!E87))),分析依頼書!E87))),"不明","-"),"?","-"),"？","-"),"ー","-"),"―","-"),"‐","-"),"－","-"))</f>
        <v/>
      </c>
      <c r="C29" s="94" t="str">
        <f>IF(分析依頼書!C87="","",IF(ISNUMBER(分析依頼書!A87)=FALSE,ROW(C29)-10,IF(VALUE(分析依頼書!A87)=VALUE(ROW(C29))-10,VALUE(分析依頼書!A87),ROW(C29)-10)))</f>
        <v/>
      </c>
      <c r="E29" s="95" t="str">
        <f>IF(分析依頼書!C87="","",IF(分析依頼書!C87="欠番",77,IF(D$11&lt;&gt;11,IF(F$6="無",D$11,D$11+1),IF(AND(VALUE(分析依頼書!J87)&lt;&gt;-2,F$6="無"),73,IF(AND(VALUE(分析依頼書!J87)&lt;&gt;-2,F$6="有"),74,IF(AND(VALUE(分析依頼書!J87)=-2,F$6="無"),75,IF(AND(VALUE(分析依頼書!J87)=-2,F$6="有"),76,IF(F$6="無",73,74))))))))</f>
        <v/>
      </c>
      <c r="F29" s="96" t="str">
        <f>IF(分析依頼書!C87="","",IF(E$3=TRUE,371,IF(E$4=TRUE,372,IF(E$5=TRUE,381,IF(E$6="特急",369,371)))))</f>
        <v/>
      </c>
      <c r="G29" s="91" t="str">
        <f>IF(分析依頼書!G$65&lt;&gt;"",分析依頼書!G$65,"")</f>
        <v/>
      </c>
      <c r="H29" s="88" t="str">
        <f>IF(分析依頼書!C87="","",IF(E$3=TRUE,7,IF(E$4=TRUE,8,IF(E$5=TRUE,9,IF(E$6="特急",2,"")))))</f>
        <v/>
      </c>
      <c r="J29" s="98" t="s">
        <v>139</v>
      </c>
      <c r="K29" s="99" t="str">
        <f>IF(分析依頼書!C87="","",IF(COUNTIF(分析依頼書!H$65,"*Ｆ?????*")&gt;0,MID(分析依頼書!H$65,FIND("Ｆ",分析依頼書!H$65),6),""))</f>
        <v/>
      </c>
      <c r="L29" t="str">
        <f>IF(分析依頼書!C87="","","-")</f>
        <v/>
      </c>
      <c r="M29" t="str" cm="1">
        <f t="array" ref="M29">IF(分析依頼書!C87="","",IF(分析依頼書!H87="","未記入",SUBSTITUTE(SUBSTITUTE(SUBSTITUTE(SUBSTITUTE(SUBSTITUTE(SUBSTITUTE(SUBSTITUTE(SUBSTITUTE(_xlfn.LET(_xlpm.x,MID(DBCS(分析依頼書!H87),_xlfn.SEQUENCE(LEN(DBCS(分析依頼書!H87))),1),_xlfn.CONCAT(IF(EXACT(UPPER(_xlpm.x),LOWER(_xlpm.x))*ISERROR(VALUE(_xlpm.x))*EXACT(9504&lt;CODE(_xlpm.x),CODE(_xlpm.x)&lt;9591),_xlpm.x,ASC(_xlpm.x)))),"ｰ","ー"),"~","～"),"(株)","株式会社"),"（株）","株式会社"),"㈱","株式会社"),"(有)","有限会社"),"㈲","有限会社"),"（有）","有限会社")))</f>
        <v/>
      </c>
      <c r="N29" t="str" cm="1">
        <f t="array" ref="N29">IF(分析依頼書!C87="","",IF(分析依頼書!I87="","未記入",SUBSTITUTE(SUBSTITUTE(SUBSTITUTE(SUBSTITUTE(SUBSTITUTE(SUBSTITUTE(SUBSTITUTE(SUBSTITUTE(_xlfn.LET(_xlpm.x,MID(DBCS(分析依頼書!I87),_xlfn.SEQUENCE(LEN(DBCS(分析依頼書!I87))),1),_xlfn.CONCAT(IF(EXACT(UPPER(_xlpm.x),LOWER(_xlpm.x))*ISERROR(VALUE(_xlpm.x))*EXACT(9504&lt;CODE(_xlpm.x),CODE(_xlpm.x)&lt;9591),_xlpm.x,ASC(_xlpm.x)))),"ｰ","ー"),"~","～"),"(株)","株式会社"),"（株）","株式会社"),"㈱","株式会社"),"(有)","有限会社"),"㈲","有限会社"),"（有）","有限会社")))</f>
        <v/>
      </c>
      <c r="O29" t="str">
        <f>IF(分析依頼書!C87="","",IF(EXACT(C29,分析依頼書!A87),"",分析依頼書!A87))</f>
        <v/>
      </c>
      <c r="P29" t="str" cm="1">
        <f t="array" ref="P29">IF(分析依頼書!C87="","",IF(分析依頼書!G87="","未記入",SUBSTITUTE(SUBSTITUTE(_xlfn.LET(_xlpm.x,MID(DBCS(分析依頼書!G87),_xlfn.SEQUENCE(LEN(DBCS(分析依頼書!G87))),1),_xlfn.CONCAT(IF(EXACT(UPPER(_xlpm.x),LOWER(_xlpm.x))*ISERROR(VALUE(_xlpm.x))*EXACT(9504&lt;CODE(_xlpm.x),CODE(_xlpm.x)&lt;9591),_xlpm.x,ASC(_xlpm.x)))),"ｰ","ー"),"~","～")))</f>
        <v/>
      </c>
      <c r="Q29" t="str" cm="1">
        <f t="array" ref="Q29">IF(分析依頼書!C87="","",IF(分析依頼書!D87="","未記入",SUBSTITUTE(SUBSTITUTE(_xlfn.LET(_xlpm.x,MID(DBCS(分析依頼書!D87),_xlfn.SEQUENCE(LEN(DBCS(分析依頼書!D87))),1),_xlfn.CONCAT(IF(EXACT(UPPER(_xlpm.x),LOWER(_xlpm.x))*ISERROR(VALUE(_xlpm.x))*EXACT(9504&lt;CODE(_xlpm.x),CODE(_xlpm.x)&lt;9591),_xlpm.x,ASC(_xlpm.x)))),"ｰ","ー"),"~","～")))</f>
        <v/>
      </c>
      <c r="R29" t="str" cm="1">
        <f t="array" ref="R29">IF(分析依頼書!C87="","",IF(分析依頼書!F87="","未記入",SUBSTITUTE(SUBSTITUTE(_xlfn.LET(_xlpm.x,MID(DBCS(分析依頼書!F87),_xlfn.SEQUENCE(LEN(DBCS(分析依頼書!F87))),1),_xlfn.CONCAT(IF(EXACT(UPPER(_xlpm.x),LOWER(_xlpm.x))*ISERROR(VALUE(_xlpm.x))*EXACT(9504&lt;CODE(_xlpm.x),CODE(_xlpm.x)&lt;9591),_xlpm.x,ASC(_xlpm.x)))),"ｰ","ー"),"~","～")))</f>
        <v/>
      </c>
    </row>
    <row r="30" spans="1:18" ht="15" thickTop="1" thickBot="1" x14ac:dyDescent="0.2">
      <c r="A30" t="str" cm="1">
        <f t="array" ref="A30">IF(分析依頼書!C88="","",SUBSTITUTE(SUBSTITUTE(_xlfn.LET(_xlpm.x,MID(DBCS(分析依頼書!C88),_xlfn.SEQUENCE(LEN(DBCS(分析依頼書!C88))),1),_xlfn.CONCAT(IF(EXACT(UPPER(_xlpm.x),LOWER(_xlpm.x))*ISERROR(VALUE(_xlpm.x))*EXACT(9504&lt;CODE(_xlpm.x),CODE(_xlpm.x)&lt;9591),_xlpm.x,ASC(_xlpm.x)))),"ｰ","ー"),"~","～"))</f>
        <v/>
      </c>
      <c r="B30" s="94" t="str" cm="1">
        <f t="array" aca="1" ref="B30" ca="1">ASC(SUBSTITUTE(SUBSTITUTE(SUBSTITUTE(SUBSTITUTE(SUBSTITUTE(SUBSTITUTE(SUBSTITUTE(IF(分析依頼書!C88="","",IF(CELL("type",分析依頼書!E88)="b","未記入",IFERROR(IF(OR(分析依頼書!E88=TEXT(VALUE(分析依頼書!E88),"yyyy年M月d日"),分析依頼書!E88=TEXT(VALUE(分析依頼書!E88),"yyyy/M/d")),TEXT(VALUE(分析依頼書!E88),"yyyy年M月d日"),IF(OR(分析依頼書!E88=TEXT(VALUE(分析依頼書!E88),"yyyy年M月"),分析依頼書!E88=TEXT(VALUE(分析依頼書!E88),"yyyy/M")),TEXT(VALUE(分析依頼書!E88),"yyyy年M月"),IF(OR(分析依頼書!E88=TEXT(VALUE(分析依頼書!E88),"yyyy年"),分析依頼書!E88=TEXT(VALUE(分析依頼書!E88),"yyyy")),TEXT(VALUE(分析依頼書!E88),"yyyy年M月"),分析依頼書!E88))),分析依頼書!E88))),"不明","-"),"?","-"),"？","-"),"ー","-"),"―","-"),"‐","-"),"－","-"))</f>
        <v/>
      </c>
      <c r="C30" s="94" t="str">
        <f>IF(分析依頼書!C88="","",IF(ISNUMBER(分析依頼書!A88)=FALSE,ROW(C30)-10,IF(VALUE(分析依頼書!A88)=VALUE(ROW(C30))-10,VALUE(分析依頼書!A88),ROW(C30)-10)))</f>
        <v/>
      </c>
      <c r="E30" s="95" t="str">
        <f>IF(分析依頼書!C88="","",IF(分析依頼書!C88="欠番",77,IF(D$11&lt;&gt;11,IF(F$6="無",D$11,D$11+1),IF(AND(VALUE(分析依頼書!J88)&lt;&gt;-2,F$6="無"),73,IF(AND(VALUE(分析依頼書!J88)&lt;&gt;-2,F$6="有"),74,IF(AND(VALUE(分析依頼書!J88)=-2,F$6="無"),75,IF(AND(VALUE(分析依頼書!J88)=-2,F$6="有"),76,IF(F$6="無",73,74))))))))</f>
        <v/>
      </c>
      <c r="F30" s="96" t="str">
        <f>IF(分析依頼書!C88="","",IF(E$3=TRUE,371,IF(E$4=TRUE,372,IF(E$5=TRUE,381,IF(E$6="特急",369,371)))))</f>
        <v/>
      </c>
      <c r="G30" s="91" t="str">
        <f>IF(分析依頼書!G$65&lt;&gt;"",分析依頼書!G$65,"")</f>
        <v/>
      </c>
      <c r="H30" s="88" t="str">
        <f>IF(分析依頼書!C88="","",IF(E$3=TRUE,7,IF(E$4=TRUE,8,IF(E$5=TRUE,9,IF(E$6="特急",2,"")))))</f>
        <v/>
      </c>
      <c r="J30" s="98" t="s">
        <v>139</v>
      </c>
      <c r="K30" s="99" t="str">
        <f>IF(分析依頼書!C88="","",IF(COUNTIF(分析依頼書!H$65,"*Ｆ?????*")&gt;0,MID(分析依頼書!H$65,FIND("Ｆ",分析依頼書!H$65),6),""))</f>
        <v/>
      </c>
      <c r="L30" t="str">
        <f>IF(分析依頼書!C88="","","-")</f>
        <v/>
      </c>
      <c r="M30" t="str" cm="1">
        <f t="array" ref="M30">IF(分析依頼書!C88="","",IF(分析依頼書!H88="","未記入",SUBSTITUTE(SUBSTITUTE(SUBSTITUTE(SUBSTITUTE(SUBSTITUTE(SUBSTITUTE(SUBSTITUTE(SUBSTITUTE(_xlfn.LET(_xlpm.x,MID(DBCS(分析依頼書!H88),_xlfn.SEQUENCE(LEN(DBCS(分析依頼書!H88))),1),_xlfn.CONCAT(IF(EXACT(UPPER(_xlpm.x),LOWER(_xlpm.x))*ISERROR(VALUE(_xlpm.x))*EXACT(9504&lt;CODE(_xlpm.x),CODE(_xlpm.x)&lt;9591),_xlpm.x,ASC(_xlpm.x)))),"ｰ","ー"),"~","～"),"(株)","株式会社"),"（株）","株式会社"),"㈱","株式会社"),"(有)","有限会社"),"㈲","有限会社"),"（有）","有限会社")))</f>
        <v/>
      </c>
      <c r="N30" t="str" cm="1">
        <f t="array" ref="N30">IF(分析依頼書!C88="","",IF(分析依頼書!I88="","未記入",SUBSTITUTE(SUBSTITUTE(SUBSTITUTE(SUBSTITUTE(SUBSTITUTE(SUBSTITUTE(SUBSTITUTE(SUBSTITUTE(_xlfn.LET(_xlpm.x,MID(DBCS(分析依頼書!I88),_xlfn.SEQUENCE(LEN(DBCS(分析依頼書!I88))),1),_xlfn.CONCAT(IF(EXACT(UPPER(_xlpm.x),LOWER(_xlpm.x))*ISERROR(VALUE(_xlpm.x))*EXACT(9504&lt;CODE(_xlpm.x),CODE(_xlpm.x)&lt;9591),_xlpm.x,ASC(_xlpm.x)))),"ｰ","ー"),"~","～"),"(株)","株式会社"),"（株）","株式会社"),"㈱","株式会社"),"(有)","有限会社"),"㈲","有限会社"),"（有）","有限会社")))</f>
        <v/>
      </c>
      <c r="O30" t="str">
        <f>IF(分析依頼書!C88="","",IF(EXACT(C30,分析依頼書!A88),"",分析依頼書!A88))</f>
        <v/>
      </c>
      <c r="P30" t="str" cm="1">
        <f t="array" ref="P30">IF(分析依頼書!C88="","",IF(分析依頼書!G88="","未記入",SUBSTITUTE(SUBSTITUTE(_xlfn.LET(_xlpm.x,MID(DBCS(分析依頼書!G88),_xlfn.SEQUENCE(LEN(DBCS(分析依頼書!G88))),1),_xlfn.CONCAT(IF(EXACT(UPPER(_xlpm.x),LOWER(_xlpm.x))*ISERROR(VALUE(_xlpm.x))*EXACT(9504&lt;CODE(_xlpm.x),CODE(_xlpm.x)&lt;9591),_xlpm.x,ASC(_xlpm.x)))),"ｰ","ー"),"~","～")))</f>
        <v/>
      </c>
      <c r="Q30" t="str" cm="1">
        <f t="array" ref="Q30">IF(分析依頼書!C88="","",IF(分析依頼書!D88="","未記入",SUBSTITUTE(SUBSTITUTE(_xlfn.LET(_xlpm.x,MID(DBCS(分析依頼書!D88),_xlfn.SEQUENCE(LEN(DBCS(分析依頼書!D88))),1),_xlfn.CONCAT(IF(EXACT(UPPER(_xlpm.x),LOWER(_xlpm.x))*ISERROR(VALUE(_xlpm.x))*EXACT(9504&lt;CODE(_xlpm.x),CODE(_xlpm.x)&lt;9591),_xlpm.x,ASC(_xlpm.x)))),"ｰ","ー"),"~","～")))</f>
        <v/>
      </c>
      <c r="R30" t="str" cm="1">
        <f t="array" ref="R30">IF(分析依頼書!C88="","",IF(分析依頼書!F88="","未記入",SUBSTITUTE(SUBSTITUTE(_xlfn.LET(_xlpm.x,MID(DBCS(分析依頼書!F88),_xlfn.SEQUENCE(LEN(DBCS(分析依頼書!F88))),1),_xlfn.CONCAT(IF(EXACT(UPPER(_xlpm.x),LOWER(_xlpm.x))*ISERROR(VALUE(_xlpm.x))*EXACT(9504&lt;CODE(_xlpm.x),CODE(_xlpm.x)&lt;9591),_xlpm.x,ASC(_xlpm.x)))),"ｰ","ー"),"~","～")))</f>
        <v/>
      </c>
    </row>
    <row r="31" spans="1:18" ht="15" thickTop="1" thickBot="1" x14ac:dyDescent="0.2">
      <c r="A31" t="str" cm="1">
        <f t="array" ref="A31">IF(分析依頼書!C89="","",SUBSTITUTE(SUBSTITUTE(_xlfn.LET(_xlpm.x,MID(DBCS(分析依頼書!C89),_xlfn.SEQUENCE(LEN(DBCS(分析依頼書!C89))),1),_xlfn.CONCAT(IF(EXACT(UPPER(_xlpm.x),LOWER(_xlpm.x))*ISERROR(VALUE(_xlpm.x))*EXACT(9504&lt;CODE(_xlpm.x),CODE(_xlpm.x)&lt;9591),_xlpm.x,ASC(_xlpm.x)))),"ｰ","ー"),"~","～"))</f>
        <v/>
      </c>
      <c r="B31" s="94" t="str" cm="1">
        <f t="array" aca="1" ref="B31" ca="1">ASC(SUBSTITUTE(SUBSTITUTE(SUBSTITUTE(SUBSTITUTE(SUBSTITUTE(SUBSTITUTE(SUBSTITUTE(IF(分析依頼書!C89="","",IF(CELL("type",分析依頼書!E89)="b","未記入",IFERROR(IF(OR(分析依頼書!E89=TEXT(VALUE(分析依頼書!E89),"yyyy年M月d日"),分析依頼書!E89=TEXT(VALUE(分析依頼書!E89),"yyyy/M/d")),TEXT(VALUE(分析依頼書!E89),"yyyy年M月d日"),IF(OR(分析依頼書!E89=TEXT(VALUE(分析依頼書!E89),"yyyy年M月"),分析依頼書!E89=TEXT(VALUE(分析依頼書!E89),"yyyy/M")),TEXT(VALUE(分析依頼書!E89),"yyyy年M月"),IF(OR(分析依頼書!E89=TEXT(VALUE(分析依頼書!E89),"yyyy年"),分析依頼書!E89=TEXT(VALUE(分析依頼書!E89),"yyyy")),TEXT(VALUE(分析依頼書!E89),"yyyy年M月"),分析依頼書!E89))),分析依頼書!E89))),"不明","-"),"?","-"),"？","-"),"ー","-"),"―","-"),"‐","-"),"－","-"))</f>
        <v/>
      </c>
      <c r="C31" s="94" t="str">
        <f>IF(分析依頼書!C89="","",IF(ISNUMBER(分析依頼書!A89)=FALSE,ROW(C31)-10,IF(VALUE(分析依頼書!A89)=VALUE(ROW(C31))-10,VALUE(分析依頼書!A89),ROW(C31)-10)))</f>
        <v/>
      </c>
      <c r="E31" s="95" t="str">
        <f>IF(分析依頼書!C89="","",IF(分析依頼書!C89="欠番",77,IF(D$11&lt;&gt;11,IF(F$6="無",D$11,D$11+1),IF(AND(VALUE(分析依頼書!J89)&lt;&gt;-2,F$6="無"),73,IF(AND(VALUE(分析依頼書!J89)&lt;&gt;-2,F$6="有"),74,IF(AND(VALUE(分析依頼書!J89)=-2,F$6="無"),75,IF(AND(VALUE(分析依頼書!J89)=-2,F$6="有"),76,IF(F$6="無",73,74))))))))</f>
        <v/>
      </c>
      <c r="F31" s="96" t="str">
        <f>IF(分析依頼書!C89="","",IF(E$3=TRUE,371,IF(E$4=TRUE,372,IF(E$5=TRUE,381,IF(E$6="特急",369,371)))))</f>
        <v/>
      </c>
      <c r="G31" s="91" t="str">
        <f>IF(分析依頼書!G$65&lt;&gt;"",分析依頼書!G$65,"")</f>
        <v/>
      </c>
      <c r="H31" s="88" t="str">
        <f>IF(分析依頼書!C89="","",IF(E$3=TRUE,7,IF(E$4=TRUE,8,IF(E$5=TRUE,9,IF(E$6="特急",2,"")))))</f>
        <v/>
      </c>
      <c r="J31" s="98" t="s">
        <v>139</v>
      </c>
      <c r="K31" s="99" t="str">
        <f>IF(分析依頼書!C89="","",IF(COUNTIF(分析依頼書!H$65,"*Ｆ?????*")&gt;0,MID(分析依頼書!H$65,FIND("Ｆ",分析依頼書!H$65),6),""))</f>
        <v/>
      </c>
      <c r="L31" t="str">
        <f>IF(分析依頼書!C89="","","-")</f>
        <v/>
      </c>
      <c r="M31" t="str" cm="1">
        <f t="array" ref="M31">IF(分析依頼書!C89="","",IF(分析依頼書!H89="","未記入",SUBSTITUTE(SUBSTITUTE(SUBSTITUTE(SUBSTITUTE(SUBSTITUTE(SUBSTITUTE(SUBSTITUTE(SUBSTITUTE(_xlfn.LET(_xlpm.x,MID(DBCS(分析依頼書!H89),_xlfn.SEQUENCE(LEN(DBCS(分析依頼書!H89))),1),_xlfn.CONCAT(IF(EXACT(UPPER(_xlpm.x),LOWER(_xlpm.x))*ISERROR(VALUE(_xlpm.x))*EXACT(9504&lt;CODE(_xlpm.x),CODE(_xlpm.x)&lt;9591),_xlpm.x,ASC(_xlpm.x)))),"ｰ","ー"),"~","～"),"(株)","株式会社"),"（株）","株式会社"),"㈱","株式会社"),"(有)","有限会社"),"㈲","有限会社"),"（有）","有限会社")))</f>
        <v/>
      </c>
      <c r="N31" t="str" cm="1">
        <f t="array" ref="N31">IF(分析依頼書!C89="","",IF(分析依頼書!I89="","未記入",SUBSTITUTE(SUBSTITUTE(SUBSTITUTE(SUBSTITUTE(SUBSTITUTE(SUBSTITUTE(SUBSTITUTE(SUBSTITUTE(_xlfn.LET(_xlpm.x,MID(DBCS(分析依頼書!I89),_xlfn.SEQUENCE(LEN(DBCS(分析依頼書!I89))),1),_xlfn.CONCAT(IF(EXACT(UPPER(_xlpm.x),LOWER(_xlpm.x))*ISERROR(VALUE(_xlpm.x))*EXACT(9504&lt;CODE(_xlpm.x),CODE(_xlpm.x)&lt;9591),_xlpm.x,ASC(_xlpm.x)))),"ｰ","ー"),"~","～"),"(株)","株式会社"),"（株）","株式会社"),"㈱","株式会社"),"(有)","有限会社"),"㈲","有限会社"),"（有）","有限会社")))</f>
        <v/>
      </c>
      <c r="O31" t="str">
        <f>IF(分析依頼書!C89="","",IF(EXACT(C31,分析依頼書!A89),"",分析依頼書!A89))</f>
        <v/>
      </c>
      <c r="P31" t="str" cm="1">
        <f t="array" ref="P31">IF(分析依頼書!C89="","",IF(分析依頼書!G89="","未記入",SUBSTITUTE(SUBSTITUTE(_xlfn.LET(_xlpm.x,MID(DBCS(分析依頼書!G89),_xlfn.SEQUENCE(LEN(DBCS(分析依頼書!G89))),1),_xlfn.CONCAT(IF(EXACT(UPPER(_xlpm.x),LOWER(_xlpm.x))*ISERROR(VALUE(_xlpm.x))*EXACT(9504&lt;CODE(_xlpm.x),CODE(_xlpm.x)&lt;9591),_xlpm.x,ASC(_xlpm.x)))),"ｰ","ー"),"~","～")))</f>
        <v/>
      </c>
      <c r="Q31" t="str" cm="1">
        <f t="array" ref="Q31">IF(分析依頼書!C89="","",IF(分析依頼書!D89="","未記入",SUBSTITUTE(SUBSTITUTE(_xlfn.LET(_xlpm.x,MID(DBCS(分析依頼書!D89),_xlfn.SEQUENCE(LEN(DBCS(分析依頼書!D89))),1),_xlfn.CONCAT(IF(EXACT(UPPER(_xlpm.x),LOWER(_xlpm.x))*ISERROR(VALUE(_xlpm.x))*EXACT(9504&lt;CODE(_xlpm.x),CODE(_xlpm.x)&lt;9591),_xlpm.x,ASC(_xlpm.x)))),"ｰ","ー"),"~","～")))</f>
        <v/>
      </c>
      <c r="R31" t="str" cm="1">
        <f t="array" ref="R31">IF(分析依頼書!C89="","",IF(分析依頼書!F89="","未記入",SUBSTITUTE(SUBSTITUTE(_xlfn.LET(_xlpm.x,MID(DBCS(分析依頼書!F89),_xlfn.SEQUENCE(LEN(DBCS(分析依頼書!F89))),1),_xlfn.CONCAT(IF(EXACT(UPPER(_xlpm.x),LOWER(_xlpm.x))*ISERROR(VALUE(_xlpm.x))*EXACT(9504&lt;CODE(_xlpm.x),CODE(_xlpm.x)&lt;9591),_xlpm.x,ASC(_xlpm.x)))),"ｰ","ー"),"~","～")))</f>
        <v/>
      </c>
    </row>
    <row r="32" spans="1:18" ht="15" thickTop="1" thickBot="1" x14ac:dyDescent="0.2">
      <c r="A32" t="str" cm="1">
        <f t="array" ref="A32">IF(分析依頼書!C90="","",SUBSTITUTE(SUBSTITUTE(_xlfn.LET(_xlpm.x,MID(DBCS(分析依頼書!C90),_xlfn.SEQUENCE(LEN(DBCS(分析依頼書!C90))),1),_xlfn.CONCAT(IF(EXACT(UPPER(_xlpm.x),LOWER(_xlpm.x))*ISERROR(VALUE(_xlpm.x))*EXACT(9504&lt;CODE(_xlpm.x),CODE(_xlpm.x)&lt;9591),_xlpm.x,ASC(_xlpm.x)))),"ｰ","ー"),"~","～"))</f>
        <v/>
      </c>
      <c r="B32" s="94" t="str" cm="1">
        <f t="array" aca="1" ref="B32" ca="1">ASC(SUBSTITUTE(SUBSTITUTE(SUBSTITUTE(SUBSTITUTE(SUBSTITUTE(SUBSTITUTE(SUBSTITUTE(IF(分析依頼書!C90="","",IF(CELL("type",分析依頼書!E90)="b","未記入",IFERROR(IF(OR(分析依頼書!E90=TEXT(VALUE(分析依頼書!E90),"yyyy年M月d日"),分析依頼書!E90=TEXT(VALUE(分析依頼書!E90),"yyyy/M/d")),TEXT(VALUE(分析依頼書!E90),"yyyy年M月d日"),IF(OR(分析依頼書!E90=TEXT(VALUE(分析依頼書!E90),"yyyy年M月"),分析依頼書!E90=TEXT(VALUE(分析依頼書!E90),"yyyy/M")),TEXT(VALUE(分析依頼書!E90),"yyyy年M月"),IF(OR(分析依頼書!E90=TEXT(VALUE(分析依頼書!E90),"yyyy年"),分析依頼書!E90=TEXT(VALUE(分析依頼書!E90),"yyyy")),TEXT(VALUE(分析依頼書!E90),"yyyy年M月"),分析依頼書!E90))),分析依頼書!E90))),"不明","-"),"?","-"),"？","-"),"ー","-"),"―","-"),"‐","-"),"－","-"))</f>
        <v/>
      </c>
      <c r="C32" s="94" t="str">
        <f>IF(分析依頼書!C90="","",IF(ISNUMBER(分析依頼書!A90)=FALSE,ROW(C32)-10,IF(VALUE(分析依頼書!A90)=VALUE(ROW(C32))-10,VALUE(分析依頼書!A90),ROW(C32)-10)))</f>
        <v/>
      </c>
      <c r="E32" s="95" t="str">
        <f>IF(分析依頼書!C90="","",IF(分析依頼書!C90="欠番",77,IF(D$11&lt;&gt;11,IF(F$6="無",D$11,D$11+1),IF(AND(VALUE(分析依頼書!J90)&lt;&gt;-2,F$6="無"),73,IF(AND(VALUE(分析依頼書!J90)&lt;&gt;-2,F$6="有"),74,IF(AND(VALUE(分析依頼書!J90)=-2,F$6="無"),75,IF(AND(VALUE(分析依頼書!J90)=-2,F$6="有"),76,IF(F$6="無",73,74))))))))</f>
        <v/>
      </c>
      <c r="F32" s="96" t="str">
        <f>IF(分析依頼書!C90="","",IF(E$3=TRUE,371,IF(E$4=TRUE,372,IF(E$5=TRUE,381,IF(E$6="特急",369,371)))))</f>
        <v/>
      </c>
      <c r="G32" s="91" t="str">
        <f>IF(分析依頼書!G$65&lt;&gt;"",分析依頼書!G$65,"")</f>
        <v/>
      </c>
      <c r="H32" s="88" t="str">
        <f>IF(分析依頼書!C90="","",IF(E$3=TRUE,7,IF(E$4=TRUE,8,IF(E$5=TRUE,9,IF(E$6="特急",2,"")))))</f>
        <v/>
      </c>
      <c r="J32" s="98" t="s">
        <v>139</v>
      </c>
      <c r="K32" s="99" t="str">
        <f>IF(分析依頼書!C90="","",IF(COUNTIF(分析依頼書!H$65,"*Ｆ?????*")&gt;0,MID(分析依頼書!H$65,FIND("Ｆ",分析依頼書!H$65),6),""))</f>
        <v/>
      </c>
      <c r="L32" t="str">
        <f>IF(分析依頼書!C90="","","-")</f>
        <v/>
      </c>
      <c r="M32" t="str" cm="1">
        <f t="array" ref="M32">IF(分析依頼書!C90="","",IF(分析依頼書!H90="","未記入",SUBSTITUTE(SUBSTITUTE(SUBSTITUTE(SUBSTITUTE(SUBSTITUTE(SUBSTITUTE(SUBSTITUTE(SUBSTITUTE(_xlfn.LET(_xlpm.x,MID(DBCS(分析依頼書!H90),_xlfn.SEQUENCE(LEN(DBCS(分析依頼書!H90))),1),_xlfn.CONCAT(IF(EXACT(UPPER(_xlpm.x),LOWER(_xlpm.x))*ISERROR(VALUE(_xlpm.x))*EXACT(9504&lt;CODE(_xlpm.x),CODE(_xlpm.x)&lt;9591),_xlpm.x,ASC(_xlpm.x)))),"ｰ","ー"),"~","～"),"(株)","株式会社"),"（株）","株式会社"),"㈱","株式会社"),"(有)","有限会社"),"㈲","有限会社"),"（有）","有限会社")))</f>
        <v/>
      </c>
      <c r="N32" t="str" cm="1">
        <f t="array" ref="N32">IF(分析依頼書!C90="","",IF(分析依頼書!I90="","未記入",SUBSTITUTE(SUBSTITUTE(SUBSTITUTE(SUBSTITUTE(SUBSTITUTE(SUBSTITUTE(SUBSTITUTE(SUBSTITUTE(_xlfn.LET(_xlpm.x,MID(DBCS(分析依頼書!I90),_xlfn.SEQUENCE(LEN(DBCS(分析依頼書!I90))),1),_xlfn.CONCAT(IF(EXACT(UPPER(_xlpm.x),LOWER(_xlpm.x))*ISERROR(VALUE(_xlpm.x))*EXACT(9504&lt;CODE(_xlpm.x),CODE(_xlpm.x)&lt;9591),_xlpm.x,ASC(_xlpm.x)))),"ｰ","ー"),"~","～"),"(株)","株式会社"),"（株）","株式会社"),"㈱","株式会社"),"(有)","有限会社"),"㈲","有限会社"),"（有）","有限会社")))</f>
        <v/>
      </c>
      <c r="O32" t="str">
        <f>IF(分析依頼書!C90="","",IF(EXACT(C32,分析依頼書!A90),"",分析依頼書!A90))</f>
        <v/>
      </c>
      <c r="P32" t="str" cm="1">
        <f t="array" ref="P32">IF(分析依頼書!C90="","",IF(分析依頼書!G90="","未記入",SUBSTITUTE(SUBSTITUTE(_xlfn.LET(_xlpm.x,MID(DBCS(分析依頼書!G90),_xlfn.SEQUENCE(LEN(DBCS(分析依頼書!G90))),1),_xlfn.CONCAT(IF(EXACT(UPPER(_xlpm.x),LOWER(_xlpm.x))*ISERROR(VALUE(_xlpm.x))*EXACT(9504&lt;CODE(_xlpm.x),CODE(_xlpm.x)&lt;9591),_xlpm.x,ASC(_xlpm.x)))),"ｰ","ー"),"~","～")))</f>
        <v/>
      </c>
      <c r="Q32" t="str" cm="1">
        <f t="array" ref="Q32">IF(分析依頼書!C90="","",IF(分析依頼書!D90="","未記入",SUBSTITUTE(SUBSTITUTE(_xlfn.LET(_xlpm.x,MID(DBCS(分析依頼書!D90),_xlfn.SEQUENCE(LEN(DBCS(分析依頼書!D90))),1),_xlfn.CONCAT(IF(EXACT(UPPER(_xlpm.x),LOWER(_xlpm.x))*ISERROR(VALUE(_xlpm.x))*EXACT(9504&lt;CODE(_xlpm.x),CODE(_xlpm.x)&lt;9591),_xlpm.x,ASC(_xlpm.x)))),"ｰ","ー"),"~","～")))</f>
        <v/>
      </c>
      <c r="R32" t="str" cm="1">
        <f t="array" ref="R32">IF(分析依頼書!C90="","",IF(分析依頼書!F90="","未記入",SUBSTITUTE(SUBSTITUTE(_xlfn.LET(_xlpm.x,MID(DBCS(分析依頼書!F90),_xlfn.SEQUENCE(LEN(DBCS(分析依頼書!F90))),1),_xlfn.CONCAT(IF(EXACT(UPPER(_xlpm.x),LOWER(_xlpm.x))*ISERROR(VALUE(_xlpm.x))*EXACT(9504&lt;CODE(_xlpm.x),CODE(_xlpm.x)&lt;9591),_xlpm.x,ASC(_xlpm.x)))),"ｰ","ー"),"~","～")))</f>
        <v/>
      </c>
    </row>
    <row r="33" spans="1:18" ht="15" thickTop="1" thickBot="1" x14ac:dyDescent="0.2">
      <c r="A33" t="str" cm="1">
        <f t="array" ref="A33">IF(分析依頼書!C91="","",SUBSTITUTE(SUBSTITUTE(_xlfn.LET(_xlpm.x,MID(DBCS(分析依頼書!C91),_xlfn.SEQUENCE(LEN(DBCS(分析依頼書!C91))),1),_xlfn.CONCAT(IF(EXACT(UPPER(_xlpm.x),LOWER(_xlpm.x))*ISERROR(VALUE(_xlpm.x))*EXACT(9504&lt;CODE(_xlpm.x),CODE(_xlpm.x)&lt;9591),_xlpm.x,ASC(_xlpm.x)))),"ｰ","ー"),"~","～"))</f>
        <v/>
      </c>
      <c r="B33" s="94" t="str" cm="1">
        <f t="array" aca="1" ref="B33" ca="1">ASC(SUBSTITUTE(SUBSTITUTE(SUBSTITUTE(SUBSTITUTE(SUBSTITUTE(SUBSTITUTE(SUBSTITUTE(IF(分析依頼書!C91="","",IF(CELL("type",分析依頼書!E91)="b","未記入",IFERROR(IF(OR(分析依頼書!E91=TEXT(VALUE(分析依頼書!E91),"yyyy年M月d日"),分析依頼書!E91=TEXT(VALUE(分析依頼書!E91),"yyyy/M/d")),TEXT(VALUE(分析依頼書!E91),"yyyy年M月d日"),IF(OR(分析依頼書!E91=TEXT(VALUE(分析依頼書!E91),"yyyy年M月"),分析依頼書!E91=TEXT(VALUE(分析依頼書!E91),"yyyy/M")),TEXT(VALUE(分析依頼書!E91),"yyyy年M月"),IF(OR(分析依頼書!E91=TEXT(VALUE(分析依頼書!E91),"yyyy年"),分析依頼書!E91=TEXT(VALUE(分析依頼書!E91),"yyyy")),TEXT(VALUE(分析依頼書!E91),"yyyy年M月"),分析依頼書!E91))),分析依頼書!E91))),"不明","-"),"?","-"),"？","-"),"ー","-"),"―","-"),"‐","-"),"－","-"))</f>
        <v/>
      </c>
      <c r="C33" s="94" t="str">
        <f>IF(分析依頼書!C91="","",IF(ISNUMBER(分析依頼書!A91)=FALSE,ROW(C33)-10,IF(VALUE(分析依頼書!A91)=VALUE(ROW(C33))-10,VALUE(分析依頼書!A91),ROW(C33)-10)))</f>
        <v/>
      </c>
      <c r="E33" s="95" t="str">
        <f>IF(分析依頼書!C91="","",IF(分析依頼書!C91="欠番",77,IF(D$11&lt;&gt;11,IF(F$6="無",D$11,D$11+1),IF(AND(VALUE(分析依頼書!J91)&lt;&gt;-2,F$6="無"),73,IF(AND(VALUE(分析依頼書!J91)&lt;&gt;-2,F$6="有"),74,IF(AND(VALUE(分析依頼書!J91)=-2,F$6="無"),75,IF(AND(VALUE(分析依頼書!J91)=-2,F$6="有"),76,IF(F$6="無",73,74))))))))</f>
        <v/>
      </c>
      <c r="F33" s="96" t="str">
        <f>IF(分析依頼書!C91="","",IF(E$3=TRUE,371,IF(E$4=TRUE,372,IF(E$5=TRUE,381,IF(E$6="特急",369,371)))))</f>
        <v/>
      </c>
      <c r="G33" s="91" t="str">
        <f>IF(分析依頼書!G$65&lt;&gt;"",分析依頼書!G$65,"")</f>
        <v/>
      </c>
      <c r="H33" s="88" t="str">
        <f>IF(分析依頼書!C91="","",IF(E$3=TRUE,7,IF(E$4=TRUE,8,IF(E$5=TRUE,9,IF(E$6="特急",2,"")))))</f>
        <v/>
      </c>
      <c r="J33" s="98" t="s">
        <v>139</v>
      </c>
      <c r="K33" s="99" t="str">
        <f>IF(分析依頼書!C91="","",IF(COUNTIF(分析依頼書!H$65,"*Ｆ?????*")&gt;0,MID(分析依頼書!H$65,FIND("Ｆ",分析依頼書!H$65),6),""))</f>
        <v/>
      </c>
      <c r="L33" t="str">
        <f>IF(分析依頼書!C91="","","-")</f>
        <v/>
      </c>
      <c r="M33" t="str" cm="1">
        <f t="array" ref="M33">IF(分析依頼書!C91="","",IF(分析依頼書!H91="","未記入",SUBSTITUTE(SUBSTITUTE(SUBSTITUTE(SUBSTITUTE(SUBSTITUTE(SUBSTITUTE(SUBSTITUTE(SUBSTITUTE(_xlfn.LET(_xlpm.x,MID(DBCS(分析依頼書!H91),_xlfn.SEQUENCE(LEN(DBCS(分析依頼書!H91))),1),_xlfn.CONCAT(IF(EXACT(UPPER(_xlpm.x),LOWER(_xlpm.x))*ISERROR(VALUE(_xlpm.x))*EXACT(9504&lt;CODE(_xlpm.x),CODE(_xlpm.x)&lt;9591),_xlpm.x,ASC(_xlpm.x)))),"ｰ","ー"),"~","～"),"(株)","株式会社"),"（株）","株式会社"),"㈱","株式会社"),"(有)","有限会社"),"㈲","有限会社"),"（有）","有限会社")))</f>
        <v/>
      </c>
      <c r="N33" t="str" cm="1">
        <f t="array" ref="N33">IF(分析依頼書!C91="","",IF(分析依頼書!I91="","未記入",SUBSTITUTE(SUBSTITUTE(SUBSTITUTE(SUBSTITUTE(SUBSTITUTE(SUBSTITUTE(SUBSTITUTE(SUBSTITUTE(_xlfn.LET(_xlpm.x,MID(DBCS(分析依頼書!I91),_xlfn.SEQUENCE(LEN(DBCS(分析依頼書!I91))),1),_xlfn.CONCAT(IF(EXACT(UPPER(_xlpm.x),LOWER(_xlpm.x))*ISERROR(VALUE(_xlpm.x))*EXACT(9504&lt;CODE(_xlpm.x),CODE(_xlpm.x)&lt;9591),_xlpm.x,ASC(_xlpm.x)))),"ｰ","ー"),"~","～"),"(株)","株式会社"),"（株）","株式会社"),"㈱","株式会社"),"(有)","有限会社"),"㈲","有限会社"),"（有）","有限会社")))</f>
        <v/>
      </c>
      <c r="O33" t="str">
        <f>IF(分析依頼書!C91="","",IF(EXACT(C33,分析依頼書!A91),"",分析依頼書!A91))</f>
        <v/>
      </c>
      <c r="P33" t="str" cm="1">
        <f t="array" ref="P33">IF(分析依頼書!C91="","",IF(分析依頼書!G91="","未記入",SUBSTITUTE(SUBSTITUTE(_xlfn.LET(_xlpm.x,MID(DBCS(分析依頼書!G91),_xlfn.SEQUENCE(LEN(DBCS(分析依頼書!G91))),1),_xlfn.CONCAT(IF(EXACT(UPPER(_xlpm.x),LOWER(_xlpm.x))*ISERROR(VALUE(_xlpm.x))*EXACT(9504&lt;CODE(_xlpm.x),CODE(_xlpm.x)&lt;9591),_xlpm.x,ASC(_xlpm.x)))),"ｰ","ー"),"~","～")))</f>
        <v/>
      </c>
      <c r="Q33" t="str" cm="1">
        <f t="array" ref="Q33">IF(分析依頼書!C91="","",IF(分析依頼書!D91="","未記入",SUBSTITUTE(SUBSTITUTE(_xlfn.LET(_xlpm.x,MID(DBCS(分析依頼書!D91),_xlfn.SEQUENCE(LEN(DBCS(分析依頼書!D91))),1),_xlfn.CONCAT(IF(EXACT(UPPER(_xlpm.x),LOWER(_xlpm.x))*ISERROR(VALUE(_xlpm.x))*EXACT(9504&lt;CODE(_xlpm.x),CODE(_xlpm.x)&lt;9591),_xlpm.x,ASC(_xlpm.x)))),"ｰ","ー"),"~","～")))</f>
        <v/>
      </c>
      <c r="R33" t="str" cm="1">
        <f t="array" ref="R33">IF(分析依頼書!C91="","",IF(分析依頼書!F91="","未記入",SUBSTITUTE(SUBSTITUTE(_xlfn.LET(_xlpm.x,MID(DBCS(分析依頼書!F91),_xlfn.SEQUENCE(LEN(DBCS(分析依頼書!F91))),1),_xlfn.CONCAT(IF(EXACT(UPPER(_xlpm.x),LOWER(_xlpm.x))*ISERROR(VALUE(_xlpm.x))*EXACT(9504&lt;CODE(_xlpm.x),CODE(_xlpm.x)&lt;9591),_xlpm.x,ASC(_xlpm.x)))),"ｰ","ー"),"~","～")))</f>
        <v/>
      </c>
    </row>
    <row r="34" spans="1:18" ht="15" thickTop="1" thickBot="1" x14ac:dyDescent="0.2">
      <c r="A34" t="str" cm="1">
        <f t="array" ref="A34">IF(分析依頼書!C92="","",SUBSTITUTE(SUBSTITUTE(_xlfn.LET(_xlpm.x,MID(DBCS(分析依頼書!C92),_xlfn.SEQUENCE(LEN(DBCS(分析依頼書!C92))),1),_xlfn.CONCAT(IF(EXACT(UPPER(_xlpm.x),LOWER(_xlpm.x))*ISERROR(VALUE(_xlpm.x))*EXACT(9504&lt;CODE(_xlpm.x),CODE(_xlpm.x)&lt;9591),_xlpm.x,ASC(_xlpm.x)))),"ｰ","ー"),"~","～"))</f>
        <v/>
      </c>
      <c r="B34" s="94" t="str" cm="1">
        <f t="array" aca="1" ref="B34" ca="1">ASC(SUBSTITUTE(SUBSTITUTE(SUBSTITUTE(SUBSTITUTE(SUBSTITUTE(SUBSTITUTE(SUBSTITUTE(IF(分析依頼書!C92="","",IF(CELL("type",分析依頼書!E92)="b","未記入",IFERROR(IF(OR(分析依頼書!E92=TEXT(VALUE(分析依頼書!E92),"yyyy年M月d日"),分析依頼書!E92=TEXT(VALUE(分析依頼書!E92),"yyyy/M/d")),TEXT(VALUE(分析依頼書!E92),"yyyy年M月d日"),IF(OR(分析依頼書!E92=TEXT(VALUE(分析依頼書!E92),"yyyy年M月"),分析依頼書!E92=TEXT(VALUE(分析依頼書!E92),"yyyy/M")),TEXT(VALUE(分析依頼書!E92),"yyyy年M月"),IF(OR(分析依頼書!E92=TEXT(VALUE(分析依頼書!E92),"yyyy年"),分析依頼書!E92=TEXT(VALUE(分析依頼書!E92),"yyyy")),TEXT(VALUE(分析依頼書!E92),"yyyy年M月"),分析依頼書!E92))),分析依頼書!E92))),"不明","-"),"?","-"),"？","-"),"ー","-"),"―","-"),"‐","-"),"－","-"))</f>
        <v/>
      </c>
      <c r="C34" s="94" t="str">
        <f>IF(分析依頼書!C92="","",IF(ISNUMBER(分析依頼書!A92)=FALSE,ROW(C34)-10,IF(VALUE(分析依頼書!A92)=VALUE(ROW(C34))-10,VALUE(分析依頼書!A92),ROW(C34)-10)))</f>
        <v/>
      </c>
      <c r="E34" s="95" t="str">
        <f>IF(分析依頼書!C92="","",IF(分析依頼書!C92="欠番",77,IF(D$11&lt;&gt;11,IF(F$6="無",D$11,D$11+1),IF(AND(VALUE(分析依頼書!J92)&lt;&gt;-2,F$6="無"),73,IF(AND(VALUE(分析依頼書!J92)&lt;&gt;-2,F$6="有"),74,IF(AND(VALUE(分析依頼書!J92)=-2,F$6="無"),75,IF(AND(VALUE(分析依頼書!J92)=-2,F$6="有"),76,IF(F$6="無",73,74))))))))</f>
        <v/>
      </c>
      <c r="F34" s="96" t="str">
        <f>IF(分析依頼書!C92="","",IF(E$3=TRUE,371,IF(E$4=TRUE,372,IF(E$5=TRUE,381,IF(E$6="特急",369,371)))))</f>
        <v/>
      </c>
      <c r="G34" s="91" t="str">
        <f>IF(分析依頼書!G$65&lt;&gt;"",分析依頼書!G$65,"")</f>
        <v/>
      </c>
      <c r="H34" s="88" t="str">
        <f>IF(分析依頼書!C92="","",IF(E$3=TRUE,7,IF(E$4=TRUE,8,IF(E$5=TRUE,9,IF(E$6="特急",2,"")))))</f>
        <v/>
      </c>
      <c r="J34" s="98" t="s">
        <v>139</v>
      </c>
      <c r="K34" s="99" t="str">
        <f>IF(分析依頼書!C92="","",IF(COUNTIF(分析依頼書!H$65,"*Ｆ?????*")&gt;0,MID(分析依頼書!H$65,FIND("Ｆ",分析依頼書!H$65),6),""))</f>
        <v/>
      </c>
      <c r="L34" t="str">
        <f>IF(分析依頼書!C92="","","-")</f>
        <v/>
      </c>
      <c r="M34" t="str" cm="1">
        <f t="array" ref="M34">IF(分析依頼書!C92="","",IF(分析依頼書!H92="","未記入",SUBSTITUTE(SUBSTITUTE(SUBSTITUTE(SUBSTITUTE(SUBSTITUTE(SUBSTITUTE(SUBSTITUTE(SUBSTITUTE(_xlfn.LET(_xlpm.x,MID(DBCS(分析依頼書!H92),_xlfn.SEQUENCE(LEN(DBCS(分析依頼書!H92))),1),_xlfn.CONCAT(IF(EXACT(UPPER(_xlpm.x),LOWER(_xlpm.x))*ISERROR(VALUE(_xlpm.x))*EXACT(9504&lt;CODE(_xlpm.x),CODE(_xlpm.x)&lt;9591),_xlpm.x,ASC(_xlpm.x)))),"ｰ","ー"),"~","～"),"(株)","株式会社"),"（株）","株式会社"),"㈱","株式会社"),"(有)","有限会社"),"㈲","有限会社"),"（有）","有限会社")))</f>
        <v/>
      </c>
      <c r="N34" t="str" cm="1">
        <f t="array" ref="N34">IF(分析依頼書!C92="","",IF(分析依頼書!I92="","未記入",SUBSTITUTE(SUBSTITUTE(SUBSTITUTE(SUBSTITUTE(SUBSTITUTE(SUBSTITUTE(SUBSTITUTE(SUBSTITUTE(_xlfn.LET(_xlpm.x,MID(DBCS(分析依頼書!I92),_xlfn.SEQUENCE(LEN(DBCS(分析依頼書!I92))),1),_xlfn.CONCAT(IF(EXACT(UPPER(_xlpm.x),LOWER(_xlpm.x))*ISERROR(VALUE(_xlpm.x))*EXACT(9504&lt;CODE(_xlpm.x),CODE(_xlpm.x)&lt;9591),_xlpm.x,ASC(_xlpm.x)))),"ｰ","ー"),"~","～"),"(株)","株式会社"),"（株）","株式会社"),"㈱","株式会社"),"(有)","有限会社"),"㈲","有限会社"),"（有）","有限会社")))</f>
        <v/>
      </c>
      <c r="O34" t="str">
        <f>IF(分析依頼書!C92="","",IF(EXACT(C34,分析依頼書!A92),"",分析依頼書!A92))</f>
        <v/>
      </c>
      <c r="P34" t="str" cm="1">
        <f t="array" ref="P34">IF(分析依頼書!C92="","",IF(分析依頼書!G92="","未記入",SUBSTITUTE(SUBSTITUTE(_xlfn.LET(_xlpm.x,MID(DBCS(分析依頼書!G92),_xlfn.SEQUENCE(LEN(DBCS(分析依頼書!G92))),1),_xlfn.CONCAT(IF(EXACT(UPPER(_xlpm.x),LOWER(_xlpm.x))*ISERROR(VALUE(_xlpm.x))*EXACT(9504&lt;CODE(_xlpm.x),CODE(_xlpm.x)&lt;9591),_xlpm.x,ASC(_xlpm.x)))),"ｰ","ー"),"~","～")))</f>
        <v/>
      </c>
      <c r="Q34" t="str" cm="1">
        <f t="array" ref="Q34">IF(分析依頼書!C92="","",IF(分析依頼書!D92="","未記入",SUBSTITUTE(SUBSTITUTE(_xlfn.LET(_xlpm.x,MID(DBCS(分析依頼書!D92),_xlfn.SEQUENCE(LEN(DBCS(分析依頼書!D92))),1),_xlfn.CONCAT(IF(EXACT(UPPER(_xlpm.x),LOWER(_xlpm.x))*ISERROR(VALUE(_xlpm.x))*EXACT(9504&lt;CODE(_xlpm.x),CODE(_xlpm.x)&lt;9591),_xlpm.x,ASC(_xlpm.x)))),"ｰ","ー"),"~","～")))</f>
        <v/>
      </c>
      <c r="R34" t="str" cm="1">
        <f t="array" ref="R34">IF(分析依頼書!C92="","",IF(分析依頼書!F92="","未記入",SUBSTITUTE(SUBSTITUTE(_xlfn.LET(_xlpm.x,MID(DBCS(分析依頼書!F92),_xlfn.SEQUENCE(LEN(DBCS(分析依頼書!F92))),1),_xlfn.CONCAT(IF(EXACT(UPPER(_xlpm.x),LOWER(_xlpm.x))*ISERROR(VALUE(_xlpm.x))*EXACT(9504&lt;CODE(_xlpm.x),CODE(_xlpm.x)&lt;9591),_xlpm.x,ASC(_xlpm.x)))),"ｰ","ー"),"~","～")))</f>
        <v/>
      </c>
    </row>
    <row r="35" spans="1:18" ht="15" thickTop="1" thickBot="1" x14ac:dyDescent="0.2">
      <c r="A35" t="str" cm="1">
        <f t="array" ref="A35">IF(分析依頼書!C93="","",SUBSTITUTE(SUBSTITUTE(_xlfn.LET(_xlpm.x,MID(DBCS(分析依頼書!C93),_xlfn.SEQUENCE(LEN(DBCS(分析依頼書!C93))),1),_xlfn.CONCAT(IF(EXACT(UPPER(_xlpm.x),LOWER(_xlpm.x))*ISERROR(VALUE(_xlpm.x))*EXACT(9504&lt;CODE(_xlpm.x),CODE(_xlpm.x)&lt;9591),_xlpm.x,ASC(_xlpm.x)))),"ｰ","ー"),"~","～"))</f>
        <v/>
      </c>
      <c r="B35" s="94" t="str" cm="1">
        <f t="array" aca="1" ref="B35" ca="1">ASC(SUBSTITUTE(SUBSTITUTE(SUBSTITUTE(SUBSTITUTE(SUBSTITUTE(SUBSTITUTE(SUBSTITUTE(IF(分析依頼書!C93="","",IF(CELL("type",分析依頼書!E93)="b","未記入",IFERROR(IF(OR(分析依頼書!E93=TEXT(VALUE(分析依頼書!E93),"yyyy年M月d日"),分析依頼書!E93=TEXT(VALUE(分析依頼書!E93),"yyyy/M/d")),TEXT(VALUE(分析依頼書!E93),"yyyy年M月d日"),IF(OR(分析依頼書!E93=TEXT(VALUE(分析依頼書!E93),"yyyy年M月"),分析依頼書!E93=TEXT(VALUE(分析依頼書!E93),"yyyy/M")),TEXT(VALUE(分析依頼書!E93),"yyyy年M月"),IF(OR(分析依頼書!E93=TEXT(VALUE(分析依頼書!E93),"yyyy年"),分析依頼書!E93=TEXT(VALUE(分析依頼書!E93),"yyyy")),TEXT(VALUE(分析依頼書!E93),"yyyy年M月"),分析依頼書!E93))),分析依頼書!E93))),"不明","-"),"?","-"),"？","-"),"ー","-"),"―","-"),"‐","-"),"－","-"))</f>
        <v/>
      </c>
      <c r="C35" s="94" t="str">
        <f>IF(分析依頼書!C93="","",IF(ISNUMBER(分析依頼書!A93)=FALSE,ROW(C35)-10,IF(VALUE(分析依頼書!A93)=VALUE(ROW(C35))-10,VALUE(分析依頼書!A93),ROW(C35)-10)))</f>
        <v/>
      </c>
      <c r="E35" s="95" t="str">
        <f>IF(分析依頼書!C93="","",IF(分析依頼書!C93="欠番",77,IF(D$11&lt;&gt;11,IF(F$6="無",D$11,D$11+1),IF(AND(VALUE(分析依頼書!J93)&lt;&gt;-2,F$6="無"),73,IF(AND(VALUE(分析依頼書!J93)&lt;&gt;-2,F$6="有"),74,IF(AND(VALUE(分析依頼書!J93)=-2,F$6="無"),75,IF(AND(VALUE(分析依頼書!J93)=-2,F$6="有"),76,IF(F$6="無",73,74))))))))</f>
        <v/>
      </c>
      <c r="F35" s="96" t="str">
        <f>IF(分析依頼書!C93="","",IF(E$3=TRUE,371,IF(E$4=TRUE,372,IF(E$5=TRUE,381,IF(E$6="特急",369,371)))))</f>
        <v/>
      </c>
      <c r="G35" s="91" t="str">
        <f>IF(分析依頼書!G$65&lt;&gt;"",分析依頼書!G$65,"")</f>
        <v/>
      </c>
      <c r="H35" s="88" t="str">
        <f>IF(分析依頼書!C93="","",IF(E$3=TRUE,7,IF(E$4=TRUE,8,IF(E$5=TRUE,9,IF(E$6="特急",2,"")))))</f>
        <v/>
      </c>
      <c r="J35" s="98" t="s">
        <v>139</v>
      </c>
      <c r="K35" s="99" t="str">
        <f>IF(分析依頼書!C93="","",IF(COUNTIF(分析依頼書!H$65,"*Ｆ?????*")&gt;0,MID(分析依頼書!H$65,FIND("Ｆ",分析依頼書!H$65),6),""))</f>
        <v/>
      </c>
      <c r="L35" t="str">
        <f>IF(分析依頼書!C93="","","-")</f>
        <v/>
      </c>
      <c r="M35" t="str" cm="1">
        <f t="array" ref="M35">IF(分析依頼書!C93="","",IF(分析依頼書!H93="","未記入",SUBSTITUTE(SUBSTITUTE(SUBSTITUTE(SUBSTITUTE(SUBSTITUTE(SUBSTITUTE(SUBSTITUTE(SUBSTITUTE(_xlfn.LET(_xlpm.x,MID(DBCS(分析依頼書!H93),_xlfn.SEQUENCE(LEN(DBCS(分析依頼書!H93))),1),_xlfn.CONCAT(IF(EXACT(UPPER(_xlpm.x),LOWER(_xlpm.x))*ISERROR(VALUE(_xlpm.x))*EXACT(9504&lt;CODE(_xlpm.x),CODE(_xlpm.x)&lt;9591),_xlpm.x,ASC(_xlpm.x)))),"ｰ","ー"),"~","～"),"(株)","株式会社"),"（株）","株式会社"),"㈱","株式会社"),"(有)","有限会社"),"㈲","有限会社"),"（有）","有限会社")))</f>
        <v/>
      </c>
      <c r="N35" t="str" cm="1">
        <f t="array" ref="N35">IF(分析依頼書!C93="","",IF(分析依頼書!I93="","未記入",SUBSTITUTE(SUBSTITUTE(SUBSTITUTE(SUBSTITUTE(SUBSTITUTE(SUBSTITUTE(SUBSTITUTE(SUBSTITUTE(_xlfn.LET(_xlpm.x,MID(DBCS(分析依頼書!I93),_xlfn.SEQUENCE(LEN(DBCS(分析依頼書!I93))),1),_xlfn.CONCAT(IF(EXACT(UPPER(_xlpm.x),LOWER(_xlpm.x))*ISERROR(VALUE(_xlpm.x))*EXACT(9504&lt;CODE(_xlpm.x),CODE(_xlpm.x)&lt;9591),_xlpm.x,ASC(_xlpm.x)))),"ｰ","ー"),"~","～"),"(株)","株式会社"),"（株）","株式会社"),"㈱","株式会社"),"(有)","有限会社"),"㈲","有限会社"),"（有）","有限会社")))</f>
        <v/>
      </c>
      <c r="O35" t="str">
        <f>IF(分析依頼書!C93="","",IF(EXACT(C35,分析依頼書!A93),"",分析依頼書!A93))</f>
        <v/>
      </c>
      <c r="P35" t="str" cm="1">
        <f t="array" ref="P35">IF(分析依頼書!C93="","",IF(分析依頼書!G93="","未記入",SUBSTITUTE(SUBSTITUTE(_xlfn.LET(_xlpm.x,MID(DBCS(分析依頼書!G93),_xlfn.SEQUENCE(LEN(DBCS(分析依頼書!G93))),1),_xlfn.CONCAT(IF(EXACT(UPPER(_xlpm.x),LOWER(_xlpm.x))*ISERROR(VALUE(_xlpm.x))*EXACT(9504&lt;CODE(_xlpm.x),CODE(_xlpm.x)&lt;9591),_xlpm.x,ASC(_xlpm.x)))),"ｰ","ー"),"~","～")))</f>
        <v/>
      </c>
      <c r="Q35" t="str" cm="1">
        <f t="array" ref="Q35">IF(分析依頼書!C93="","",IF(分析依頼書!D93="","未記入",SUBSTITUTE(SUBSTITUTE(_xlfn.LET(_xlpm.x,MID(DBCS(分析依頼書!D93),_xlfn.SEQUENCE(LEN(DBCS(分析依頼書!D93))),1),_xlfn.CONCAT(IF(EXACT(UPPER(_xlpm.x),LOWER(_xlpm.x))*ISERROR(VALUE(_xlpm.x))*EXACT(9504&lt;CODE(_xlpm.x),CODE(_xlpm.x)&lt;9591),_xlpm.x,ASC(_xlpm.x)))),"ｰ","ー"),"~","～")))</f>
        <v/>
      </c>
      <c r="R35" t="str" cm="1">
        <f t="array" ref="R35">IF(分析依頼書!C93="","",IF(分析依頼書!F93="","未記入",SUBSTITUTE(SUBSTITUTE(_xlfn.LET(_xlpm.x,MID(DBCS(分析依頼書!F93),_xlfn.SEQUENCE(LEN(DBCS(分析依頼書!F93))),1),_xlfn.CONCAT(IF(EXACT(UPPER(_xlpm.x),LOWER(_xlpm.x))*ISERROR(VALUE(_xlpm.x))*EXACT(9504&lt;CODE(_xlpm.x),CODE(_xlpm.x)&lt;9591),_xlpm.x,ASC(_xlpm.x)))),"ｰ","ー"),"~","～")))</f>
        <v/>
      </c>
    </row>
    <row r="36" spans="1:18" ht="15" thickTop="1" thickBot="1" x14ac:dyDescent="0.2">
      <c r="A36" t="str" cm="1">
        <f t="array" ref="A36">IF(分析依頼書!C94="","",SUBSTITUTE(SUBSTITUTE(_xlfn.LET(_xlpm.x,MID(DBCS(分析依頼書!C94),_xlfn.SEQUENCE(LEN(DBCS(分析依頼書!C94))),1),_xlfn.CONCAT(IF(EXACT(UPPER(_xlpm.x),LOWER(_xlpm.x))*ISERROR(VALUE(_xlpm.x))*EXACT(9504&lt;CODE(_xlpm.x),CODE(_xlpm.x)&lt;9591),_xlpm.x,ASC(_xlpm.x)))),"ｰ","ー"),"~","～"))</f>
        <v/>
      </c>
      <c r="B36" s="94" t="str" cm="1">
        <f t="array" aca="1" ref="B36" ca="1">ASC(SUBSTITUTE(SUBSTITUTE(SUBSTITUTE(SUBSTITUTE(SUBSTITUTE(SUBSTITUTE(SUBSTITUTE(IF(分析依頼書!C94="","",IF(CELL("type",分析依頼書!E94)="b","未記入",IFERROR(IF(OR(分析依頼書!E94=TEXT(VALUE(分析依頼書!E94),"yyyy年M月d日"),分析依頼書!E94=TEXT(VALUE(分析依頼書!E94),"yyyy/M/d")),TEXT(VALUE(分析依頼書!E94),"yyyy年M月d日"),IF(OR(分析依頼書!E94=TEXT(VALUE(分析依頼書!E94),"yyyy年M月"),分析依頼書!E94=TEXT(VALUE(分析依頼書!E94),"yyyy/M")),TEXT(VALUE(分析依頼書!E94),"yyyy年M月"),IF(OR(分析依頼書!E94=TEXT(VALUE(分析依頼書!E94),"yyyy年"),分析依頼書!E94=TEXT(VALUE(分析依頼書!E94),"yyyy")),TEXT(VALUE(分析依頼書!E94),"yyyy年M月"),分析依頼書!E94))),分析依頼書!E94))),"不明","-"),"?","-"),"？","-"),"ー","-"),"―","-"),"‐","-"),"－","-"))</f>
        <v/>
      </c>
      <c r="C36" s="94" t="str">
        <f>IF(分析依頼書!C94="","",IF(ISNUMBER(分析依頼書!A94)=FALSE,ROW(C36)-10,IF(VALUE(分析依頼書!A94)=VALUE(ROW(C36))-10,VALUE(分析依頼書!A94),ROW(C36)-10)))</f>
        <v/>
      </c>
      <c r="E36" s="95" t="str">
        <f>IF(分析依頼書!C94="","",IF(分析依頼書!C94="欠番",77,IF(D$11&lt;&gt;11,IF(F$6="無",D$11,D$11+1),IF(AND(VALUE(分析依頼書!J94)&lt;&gt;-2,F$6="無"),73,IF(AND(VALUE(分析依頼書!J94)&lt;&gt;-2,F$6="有"),74,IF(AND(VALUE(分析依頼書!J94)=-2,F$6="無"),75,IF(AND(VALUE(分析依頼書!J94)=-2,F$6="有"),76,IF(F$6="無",73,74))))))))</f>
        <v/>
      </c>
      <c r="F36" s="96" t="str">
        <f>IF(分析依頼書!C94="","",IF(E$3=TRUE,371,IF(E$4=TRUE,372,IF(E$5=TRUE,381,IF(E$6="特急",369,371)))))</f>
        <v/>
      </c>
      <c r="G36" s="91" t="str">
        <f>IF(分析依頼書!G$65&lt;&gt;"",分析依頼書!G$65,"")</f>
        <v/>
      </c>
      <c r="H36" s="88" t="str">
        <f>IF(分析依頼書!C94="","",IF(E$3=TRUE,7,IF(E$4=TRUE,8,IF(E$5=TRUE,9,IF(E$6="特急",2,"")))))</f>
        <v/>
      </c>
      <c r="J36" s="98" t="s">
        <v>139</v>
      </c>
      <c r="K36" s="99" t="str">
        <f>IF(分析依頼書!C94="","",IF(COUNTIF(分析依頼書!H$65,"*Ｆ?????*")&gt;0,MID(分析依頼書!H$65,FIND("Ｆ",分析依頼書!H$65),6),""))</f>
        <v/>
      </c>
      <c r="L36" t="str">
        <f>IF(分析依頼書!C94="","","-")</f>
        <v/>
      </c>
      <c r="M36" t="str" cm="1">
        <f t="array" ref="M36">IF(分析依頼書!C94="","",IF(分析依頼書!H94="","未記入",SUBSTITUTE(SUBSTITUTE(SUBSTITUTE(SUBSTITUTE(SUBSTITUTE(SUBSTITUTE(SUBSTITUTE(SUBSTITUTE(_xlfn.LET(_xlpm.x,MID(DBCS(分析依頼書!H94),_xlfn.SEQUENCE(LEN(DBCS(分析依頼書!H94))),1),_xlfn.CONCAT(IF(EXACT(UPPER(_xlpm.x),LOWER(_xlpm.x))*ISERROR(VALUE(_xlpm.x))*EXACT(9504&lt;CODE(_xlpm.x),CODE(_xlpm.x)&lt;9591),_xlpm.x,ASC(_xlpm.x)))),"ｰ","ー"),"~","～"),"(株)","株式会社"),"（株）","株式会社"),"㈱","株式会社"),"(有)","有限会社"),"㈲","有限会社"),"（有）","有限会社")))</f>
        <v/>
      </c>
      <c r="N36" t="str" cm="1">
        <f t="array" ref="N36">IF(分析依頼書!C94="","",IF(分析依頼書!I94="","未記入",SUBSTITUTE(SUBSTITUTE(SUBSTITUTE(SUBSTITUTE(SUBSTITUTE(SUBSTITUTE(SUBSTITUTE(SUBSTITUTE(_xlfn.LET(_xlpm.x,MID(DBCS(分析依頼書!I94),_xlfn.SEQUENCE(LEN(DBCS(分析依頼書!I94))),1),_xlfn.CONCAT(IF(EXACT(UPPER(_xlpm.x),LOWER(_xlpm.x))*ISERROR(VALUE(_xlpm.x))*EXACT(9504&lt;CODE(_xlpm.x),CODE(_xlpm.x)&lt;9591),_xlpm.x,ASC(_xlpm.x)))),"ｰ","ー"),"~","～"),"(株)","株式会社"),"（株）","株式会社"),"㈱","株式会社"),"(有)","有限会社"),"㈲","有限会社"),"（有）","有限会社")))</f>
        <v/>
      </c>
      <c r="O36" t="str">
        <f>IF(分析依頼書!C94="","",IF(EXACT(C36,分析依頼書!A94),"",分析依頼書!A94))</f>
        <v/>
      </c>
      <c r="P36" t="str" cm="1">
        <f t="array" ref="P36">IF(分析依頼書!C94="","",IF(分析依頼書!G94="","未記入",SUBSTITUTE(SUBSTITUTE(_xlfn.LET(_xlpm.x,MID(DBCS(分析依頼書!G94),_xlfn.SEQUENCE(LEN(DBCS(分析依頼書!G94))),1),_xlfn.CONCAT(IF(EXACT(UPPER(_xlpm.x),LOWER(_xlpm.x))*ISERROR(VALUE(_xlpm.x))*EXACT(9504&lt;CODE(_xlpm.x),CODE(_xlpm.x)&lt;9591),_xlpm.x,ASC(_xlpm.x)))),"ｰ","ー"),"~","～")))</f>
        <v/>
      </c>
      <c r="Q36" t="str" cm="1">
        <f t="array" ref="Q36">IF(分析依頼書!C94="","",IF(分析依頼書!D94="","未記入",SUBSTITUTE(SUBSTITUTE(_xlfn.LET(_xlpm.x,MID(DBCS(分析依頼書!D94),_xlfn.SEQUENCE(LEN(DBCS(分析依頼書!D94))),1),_xlfn.CONCAT(IF(EXACT(UPPER(_xlpm.x),LOWER(_xlpm.x))*ISERROR(VALUE(_xlpm.x))*EXACT(9504&lt;CODE(_xlpm.x),CODE(_xlpm.x)&lt;9591),_xlpm.x,ASC(_xlpm.x)))),"ｰ","ー"),"~","～")))</f>
        <v/>
      </c>
      <c r="R36" t="str" cm="1">
        <f t="array" ref="R36">IF(分析依頼書!C94="","",IF(分析依頼書!F94="","未記入",SUBSTITUTE(SUBSTITUTE(_xlfn.LET(_xlpm.x,MID(DBCS(分析依頼書!F94),_xlfn.SEQUENCE(LEN(DBCS(分析依頼書!F94))),1),_xlfn.CONCAT(IF(EXACT(UPPER(_xlpm.x),LOWER(_xlpm.x))*ISERROR(VALUE(_xlpm.x))*EXACT(9504&lt;CODE(_xlpm.x),CODE(_xlpm.x)&lt;9591),_xlpm.x,ASC(_xlpm.x)))),"ｰ","ー"),"~","～")))</f>
        <v/>
      </c>
    </row>
    <row r="37" spans="1:18" ht="15" thickTop="1" thickBot="1" x14ac:dyDescent="0.2">
      <c r="A37" t="str" cm="1">
        <f t="array" ref="A37">IF(分析依頼書!C95="","",SUBSTITUTE(SUBSTITUTE(_xlfn.LET(_xlpm.x,MID(DBCS(分析依頼書!C95),_xlfn.SEQUENCE(LEN(DBCS(分析依頼書!C95))),1),_xlfn.CONCAT(IF(EXACT(UPPER(_xlpm.x),LOWER(_xlpm.x))*ISERROR(VALUE(_xlpm.x))*EXACT(9504&lt;CODE(_xlpm.x),CODE(_xlpm.x)&lt;9591),_xlpm.x,ASC(_xlpm.x)))),"ｰ","ー"),"~","～"))</f>
        <v/>
      </c>
      <c r="B37" s="94" t="str" cm="1">
        <f t="array" aca="1" ref="B37" ca="1">ASC(SUBSTITUTE(SUBSTITUTE(SUBSTITUTE(SUBSTITUTE(SUBSTITUTE(SUBSTITUTE(SUBSTITUTE(IF(分析依頼書!C95="","",IF(CELL("type",分析依頼書!E95)="b","未記入",IFERROR(IF(OR(分析依頼書!E95=TEXT(VALUE(分析依頼書!E95),"yyyy年M月d日"),分析依頼書!E95=TEXT(VALUE(分析依頼書!E95),"yyyy/M/d")),TEXT(VALUE(分析依頼書!E95),"yyyy年M月d日"),IF(OR(分析依頼書!E95=TEXT(VALUE(分析依頼書!E95),"yyyy年M月"),分析依頼書!E95=TEXT(VALUE(分析依頼書!E95),"yyyy/M")),TEXT(VALUE(分析依頼書!E95),"yyyy年M月"),IF(OR(分析依頼書!E95=TEXT(VALUE(分析依頼書!E95),"yyyy年"),分析依頼書!E95=TEXT(VALUE(分析依頼書!E95),"yyyy")),TEXT(VALUE(分析依頼書!E95),"yyyy年M月"),分析依頼書!E95))),分析依頼書!E95))),"不明","-"),"?","-"),"？","-"),"ー","-"),"―","-"),"‐","-"),"－","-"))</f>
        <v/>
      </c>
      <c r="C37" s="94" t="str">
        <f>IF(分析依頼書!C95="","",IF(ISNUMBER(分析依頼書!A95)=FALSE,ROW(C37)-10,IF(VALUE(分析依頼書!A95)=VALUE(ROW(C37))-10,VALUE(分析依頼書!A95),ROW(C37)-10)))</f>
        <v/>
      </c>
      <c r="E37" s="95" t="str">
        <f>IF(分析依頼書!C95="","",IF(分析依頼書!C95="欠番",77,IF(D$11&lt;&gt;11,IF(F$6="無",D$11,D$11+1),IF(AND(VALUE(分析依頼書!J95)&lt;&gt;-2,F$6="無"),73,IF(AND(VALUE(分析依頼書!J95)&lt;&gt;-2,F$6="有"),74,IF(AND(VALUE(分析依頼書!J95)=-2,F$6="無"),75,IF(AND(VALUE(分析依頼書!J95)=-2,F$6="有"),76,IF(F$6="無",73,74))))))))</f>
        <v/>
      </c>
      <c r="F37" s="96" t="str">
        <f>IF(分析依頼書!C95="","",IF(E$3=TRUE,371,IF(E$4=TRUE,372,IF(E$5=TRUE,381,IF(E$6="特急",369,371)))))</f>
        <v/>
      </c>
      <c r="G37" s="91" t="str">
        <f>IF(分析依頼書!G$65&lt;&gt;"",分析依頼書!G$65,"")</f>
        <v/>
      </c>
      <c r="H37" s="88" t="str">
        <f>IF(分析依頼書!C95="","",IF(E$3=TRUE,7,IF(E$4=TRUE,8,IF(E$5=TRUE,9,IF(E$6="特急",2,"")))))</f>
        <v/>
      </c>
      <c r="J37" s="98" t="s">
        <v>139</v>
      </c>
      <c r="K37" s="99" t="str">
        <f>IF(分析依頼書!C95="","",IF(COUNTIF(分析依頼書!H$65,"*Ｆ?????*")&gt;0,MID(分析依頼書!H$65,FIND("Ｆ",分析依頼書!H$65),6),""))</f>
        <v/>
      </c>
      <c r="L37" t="str">
        <f>IF(分析依頼書!C95="","","-")</f>
        <v/>
      </c>
      <c r="M37" t="str" cm="1">
        <f t="array" ref="M37">IF(分析依頼書!C95="","",IF(分析依頼書!H95="","未記入",SUBSTITUTE(SUBSTITUTE(SUBSTITUTE(SUBSTITUTE(SUBSTITUTE(SUBSTITUTE(SUBSTITUTE(SUBSTITUTE(_xlfn.LET(_xlpm.x,MID(DBCS(分析依頼書!H95),_xlfn.SEQUENCE(LEN(DBCS(分析依頼書!H95))),1),_xlfn.CONCAT(IF(EXACT(UPPER(_xlpm.x),LOWER(_xlpm.x))*ISERROR(VALUE(_xlpm.x))*EXACT(9504&lt;CODE(_xlpm.x),CODE(_xlpm.x)&lt;9591),_xlpm.x,ASC(_xlpm.x)))),"ｰ","ー"),"~","～"),"(株)","株式会社"),"（株）","株式会社"),"㈱","株式会社"),"(有)","有限会社"),"㈲","有限会社"),"（有）","有限会社")))</f>
        <v/>
      </c>
      <c r="N37" t="str" cm="1">
        <f t="array" ref="N37">IF(分析依頼書!C95="","",IF(分析依頼書!I95="","未記入",SUBSTITUTE(SUBSTITUTE(SUBSTITUTE(SUBSTITUTE(SUBSTITUTE(SUBSTITUTE(SUBSTITUTE(SUBSTITUTE(_xlfn.LET(_xlpm.x,MID(DBCS(分析依頼書!I95),_xlfn.SEQUENCE(LEN(DBCS(分析依頼書!I95))),1),_xlfn.CONCAT(IF(EXACT(UPPER(_xlpm.x),LOWER(_xlpm.x))*ISERROR(VALUE(_xlpm.x))*EXACT(9504&lt;CODE(_xlpm.x),CODE(_xlpm.x)&lt;9591),_xlpm.x,ASC(_xlpm.x)))),"ｰ","ー"),"~","～"),"(株)","株式会社"),"（株）","株式会社"),"㈱","株式会社"),"(有)","有限会社"),"㈲","有限会社"),"（有）","有限会社")))</f>
        <v/>
      </c>
      <c r="O37" t="str">
        <f>IF(分析依頼書!C95="","",IF(EXACT(C37,分析依頼書!A95),"",分析依頼書!A95))</f>
        <v/>
      </c>
      <c r="P37" t="str" cm="1">
        <f t="array" ref="P37">IF(分析依頼書!C95="","",IF(分析依頼書!G95="","未記入",SUBSTITUTE(SUBSTITUTE(_xlfn.LET(_xlpm.x,MID(DBCS(分析依頼書!G95),_xlfn.SEQUENCE(LEN(DBCS(分析依頼書!G95))),1),_xlfn.CONCAT(IF(EXACT(UPPER(_xlpm.x),LOWER(_xlpm.x))*ISERROR(VALUE(_xlpm.x))*EXACT(9504&lt;CODE(_xlpm.x),CODE(_xlpm.x)&lt;9591),_xlpm.x,ASC(_xlpm.x)))),"ｰ","ー"),"~","～")))</f>
        <v/>
      </c>
      <c r="Q37" t="str" cm="1">
        <f t="array" ref="Q37">IF(分析依頼書!C95="","",IF(分析依頼書!D95="","未記入",SUBSTITUTE(SUBSTITUTE(_xlfn.LET(_xlpm.x,MID(DBCS(分析依頼書!D95),_xlfn.SEQUENCE(LEN(DBCS(分析依頼書!D95))),1),_xlfn.CONCAT(IF(EXACT(UPPER(_xlpm.x),LOWER(_xlpm.x))*ISERROR(VALUE(_xlpm.x))*EXACT(9504&lt;CODE(_xlpm.x),CODE(_xlpm.x)&lt;9591),_xlpm.x,ASC(_xlpm.x)))),"ｰ","ー"),"~","～")))</f>
        <v/>
      </c>
      <c r="R37" t="str" cm="1">
        <f t="array" ref="R37">IF(分析依頼書!C95="","",IF(分析依頼書!F95="","未記入",SUBSTITUTE(SUBSTITUTE(_xlfn.LET(_xlpm.x,MID(DBCS(分析依頼書!F95),_xlfn.SEQUENCE(LEN(DBCS(分析依頼書!F95))),1),_xlfn.CONCAT(IF(EXACT(UPPER(_xlpm.x),LOWER(_xlpm.x))*ISERROR(VALUE(_xlpm.x))*EXACT(9504&lt;CODE(_xlpm.x),CODE(_xlpm.x)&lt;9591),_xlpm.x,ASC(_xlpm.x)))),"ｰ","ー"),"~","～")))</f>
        <v/>
      </c>
    </row>
    <row r="38" spans="1:18" ht="15" thickTop="1" thickBot="1" x14ac:dyDescent="0.2">
      <c r="A38" t="str" cm="1">
        <f t="array" ref="A38">IF(分析依頼書!C96="","",SUBSTITUTE(SUBSTITUTE(_xlfn.LET(_xlpm.x,MID(DBCS(分析依頼書!C96),_xlfn.SEQUENCE(LEN(DBCS(分析依頼書!C96))),1),_xlfn.CONCAT(IF(EXACT(UPPER(_xlpm.x),LOWER(_xlpm.x))*ISERROR(VALUE(_xlpm.x))*EXACT(9504&lt;CODE(_xlpm.x),CODE(_xlpm.x)&lt;9591),_xlpm.x,ASC(_xlpm.x)))),"ｰ","ー"),"~","～"))</f>
        <v/>
      </c>
      <c r="B38" s="94" t="str" cm="1">
        <f t="array" aca="1" ref="B38" ca="1">ASC(SUBSTITUTE(SUBSTITUTE(SUBSTITUTE(SUBSTITUTE(SUBSTITUTE(SUBSTITUTE(SUBSTITUTE(IF(分析依頼書!C96="","",IF(CELL("type",分析依頼書!E96)="b","未記入",IFERROR(IF(OR(分析依頼書!E96=TEXT(VALUE(分析依頼書!E96),"yyyy年M月d日"),分析依頼書!E96=TEXT(VALUE(分析依頼書!E96),"yyyy/M/d")),TEXT(VALUE(分析依頼書!E96),"yyyy年M月d日"),IF(OR(分析依頼書!E96=TEXT(VALUE(分析依頼書!E96),"yyyy年M月"),分析依頼書!E96=TEXT(VALUE(分析依頼書!E96),"yyyy/M")),TEXT(VALUE(分析依頼書!E96),"yyyy年M月"),IF(OR(分析依頼書!E96=TEXT(VALUE(分析依頼書!E96),"yyyy年"),分析依頼書!E96=TEXT(VALUE(分析依頼書!E96),"yyyy")),TEXT(VALUE(分析依頼書!E96),"yyyy年M月"),分析依頼書!E96))),分析依頼書!E96))),"不明","-"),"?","-"),"？","-"),"ー","-"),"―","-"),"‐","-"),"－","-"))</f>
        <v/>
      </c>
      <c r="C38" s="94" t="str">
        <f>IF(分析依頼書!C96="","",IF(ISNUMBER(分析依頼書!A96)=FALSE,ROW(C38)-10,IF(VALUE(分析依頼書!A96)=VALUE(ROW(C38))-10,VALUE(分析依頼書!A96),ROW(C38)-10)))</f>
        <v/>
      </c>
      <c r="E38" s="95" t="str">
        <f>IF(分析依頼書!C96="","",IF(分析依頼書!C96="欠番",77,IF(D$11&lt;&gt;11,IF(F$6="無",D$11,D$11+1),IF(AND(VALUE(分析依頼書!J96)&lt;&gt;-2,F$6="無"),73,IF(AND(VALUE(分析依頼書!J96)&lt;&gt;-2,F$6="有"),74,IF(AND(VALUE(分析依頼書!J96)=-2,F$6="無"),75,IF(AND(VALUE(分析依頼書!J96)=-2,F$6="有"),76,IF(F$6="無",73,74))))))))</f>
        <v/>
      </c>
      <c r="F38" s="96" t="str">
        <f>IF(分析依頼書!C96="","",IF(E$3=TRUE,371,IF(E$4=TRUE,372,IF(E$5=TRUE,381,IF(E$6="特急",369,371)))))</f>
        <v/>
      </c>
      <c r="G38" s="91" t="str">
        <f>IF(分析依頼書!G$65&lt;&gt;"",分析依頼書!G$65,"")</f>
        <v/>
      </c>
      <c r="H38" s="88" t="str">
        <f>IF(分析依頼書!C96="","",IF(E$3=TRUE,7,IF(E$4=TRUE,8,IF(E$5=TRUE,9,IF(E$6="特急",2,"")))))</f>
        <v/>
      </c>
      <c r="J38" s="98" t="s">
        <v>139</v>
      </c>
      <c r="K38" s="99" t="str">
        <f>IF(分析依頼書!C96="","",IF(COUNTIF(分析依頼書!H$65,"*Ｆ?????*")&gt;0,MID(分析依頼書!H$65,FIND("Ｆ",分析依頼書!H$65),6),""))</f>
        <v/>
      </c>
      <c r="L38" t="str">
        <f>IF(分析依頼書!C96="","","-")</f>
        <v/>
      </c>
      <c r="M38" t="str" cm="1">
        <f t="array" ref="M38">IF(分析依頼書!C96="","",IF(分析依頼書!H96="","未記入",SUBSTITUTE(SUBSTITUTE(SUBSTITUTE(SUBSTITUTE(SUBSTITUTE(SUBSTITUTE(SUBSTITUTE(SUBSTITUTE(_xlfn.LET(_xlpm.x,MID(DBCS(分析依頼書!H96),_xlfn.SEQUENCE(LEN(DBCS(分析依頼書!H96))),1),_xlfn.CONCAT(IF(EXACT(UPPER(_xlpm.x),LOWER(_xlpm.x))*ISERROR(VALUE(_xlpm.x))*EXACT(9504&lt;CODE(_xlpm.x),CODE(_xlpm.x)&lt;9591),_xlpm.x,ASC(_xlpm.x)))),"ｰ","ー"),"~","～"),"(株)","株式会社"),"（株）","株式会社"),"㈱","株式会社"),"(有)","有限会社"),"㈲","有限会社"),"（有）","有限会社")))</f>
        <v/>
      </c>
      <c r="N38" t="str" cm="1">
        <f t="array" ref="N38">IF(分析依頼書!C96="","",IF(分析依頼書!I96="","未記入",SUBSTITUTE(SUBSTITUTE(SUBSTITUTE(SUBSTITUTE(SUBSTITUTE(SUBSTITUTE(SUBSTITUTE(SUBSTITUTE(_xlfn.LET(_xlpm.x,MID(DBCS(分析依頼書!I96),_xlfn.SEQUENCE(LEN(DBCS(分析依頼書!I96))),1),_xlfn.CONCAT(IF(EXACT(UPPER(_xlpm.x),LOWER(_xlpm.x))*ISERROR(VALUE(_xlpm.x))*EXACT(9504&lt;CODE(_xlpm.x),CODE(_xlpm.x)&lt;9591),_xlpm.x,ASC(_xlpm.x)))),"ｰ","ー"),"~","～"),"(株)","株式会社"),"（株）","株式会社"),"㈱","株式会社"),"(有)","有限会社"),"㈲","有限会社"),"（有）","有限会社")))</f>
        <v/>
      </c>
      <c r="O38" t="str">
        <f>IF(分析依頼書!C96="","",IF(EXACT(C38,分析依頼書!A96),"",分析依頼書!A96))</f>
        <v/>
      </c>
      <c r="P38" t="str" cm="1">
        <f t="array" ref="P38">IF(分析依頼書!C96="","",IF(分析依頼書!G96="","未記入",SUBSTITUTE(SUBSTITUTE(_xlfn.LET(_xlpm.x,MID(DBCS(分析依頼書!G96),_xlfn.SEQUENCE(LEN(DBCS(分析依頼書!G96))),1),_xlfn.CONCAT(IF(EXACT(UPPER(_xlpm.x),LOWER(_xlpm.x))*ISERROR(VALUE(_xlpm.x))*EXACT(9504&lt;CODE(_xlpm.x),CODE(_xlpm.x)&lt;9591),_xlpm.x,ASC(_xlpm.x)))),"ｰ","ー"),"~","～")))</f>
        <v/>
      </c>
      <c r="Q38" t="str" cm="1">
        <f t="array" ref="Q38">IF(分析依頼書!C96="","",IF(分析依頼書!D96="","未記入",SUBSTITUTE(SUBSTITUTE(_xlfn.LET(_xlpm.x,MID(DBCS(分析依頼書!D96),_xlfn.SEQUENCE(LEN(DBCS(分析依頼書!D96))),1),_xlfn.CONCAT(IF(EXACT(UPPER(_xlpm.x),LOWER(_xlpm.x))*ISERROR(VALUE(_xlpm.x))*EXACT(9504&lt;CODE(_xlpm.x),CODE(_xlpm.x)&lt;9591),_xlpm.x,ASC(_xlpm.x)))),"ｰ","ー"),"~","～")))</f>
        <v/>
      </c>
      <c r="R38" t="str" cm="1">
        <f t="array" ref="R38">IF(分析依頼書!C96="","",IF(分析依頼書!F96="","未記入",SUBSTITUTE(SUBSTITUTE(_xlfn.LET(_xlpm.x,MID(DBCS(分析依頼書!F96),_xlfn.SEQUENCE(LEN(DBCS(分析依頼書!F96))),1),_xlfn.CONCAT(IF(EXACT(UPPER(_xlpm.x),LOWER(_xlpm.x))*ISERROR(VALUE(_xlpm.x))*EXACT(9504&lt;CODE(_xlpm.x),CODE(_xlpm.x)&lt;9591),_xlpm.x,ASC(_xlpm.x)))),"ｰ","ー"),"~","～")))</f>
        <v/>
      </c>
    </row>
    <row r="39" spans="1:18" ht="15" thickTop="1" thickBot="1" x14ac:dyDescent="0.2">
      <c r="A39" t="str" cm="1">
        <f t="array" ref="A39">IF(分析依頼書!C97="","",SUBSTITUTE(SUBSTITUTE(_xlfn.LET(_xlpm.x,MID(DBCS(分析依頼書!C97),_xlfn.SEQUENCE(LEN(DBCS(分析依頼書!C97))),1),_xlfn.CONCAT(IF(EXACT(UPPER(_xlpm.x),LOWER(_xlpm.x))*ISERROR(VALUE(_xlpm.x))*EXACT(9504&lt;CODE(_xlpm.x),CODE(_xlpm.x)&lt;9591),_xlpm.x,ASC(_xlpm.x)))),"ｰ","ー"),"~","～"))</f>
        <v/>
      </c>
      <c r="B39" s="94" t="str" cm="1">
        <f t="array" aca="1" ref="B39" ca="1">ASC(SUBSTITUTE(SUBSTITUTE(SUBSTITUTE(SUBSTITUTE(SUBSTITUTE(SUBSTITUTE(SUBSTITUTE(IF(分析依頼書!C97="","",IF(CELL("type",分析依頼書!E97)="b","未記入",IFERROR(IF(OR(分析依頼書!E97=TEXT(VALUE(分析依頼書!E97),"yyyy年M月d日"),分析依頼書!E97=TEXT(VALUE(分析依頼書!E97),"yyyy/M/d")),TEXT(VALUE(分析依頼書!E97),"yyyy年M月d日"),IF(OR(分析依頼書!E97=TEXT(VALUE(分析依頼書!E97),"yyyy年M月"),分析依頼書!E97=TEXT(VALUE(分析依頼書!E97),"yyyy/M")),TEXT(VALUE(分析依頼書!E97),"yyyy年M月"),IF(OR(分析依頼書!E97=TEXT(VALUE(分析依頼書!E97),"yyyy年"),分析依頼書!E97=TEXT(VALUE(分析依頼書!E97),"yyyy")),TEXT(VALUE(分析依頼書!E97),"yyyy年M月"),分析依頼書!E97))),分析依頼書!E97))),"不明","-"),"?","-"),"？","-"),"ー","-"),"―","-"),"‐","-"),"－","-"))</f>
        <v/>
      </c>
      <c r="C39" s="94" t="str">
        <f>IF(分析依頼書!C97="","",IF(ISNUMBER(分析依頼書!A97)=FALSE,ROW(C39)-10,IF(VALUE(分析依頼書!A97)=VALUE(ROW(C39))-10,VALUE(分析依頼書!A97),ROW(C39)-10)))</f>
        <v/>
      </c>
      <c r="E39" s="95" t="str">
        <f>IF(分析依頼書!C97="","",IF(分析依頼書!C97="欠番",77,IF(D$11&lt;&gt;11,IF(F$6="無",D$11,D$11+1),IF(AND(VALUE(分析依頼書!J97)&lt;&gt;-2,F$6="無"),73,IF(AND(VALUE(分析依頼書!J97)&lt;&gt;-2,F$6="有"),74,IF(AND(VALUE(分析依頼書!J97)=-2,F$6="無"),75,IF(AND(VALUE(分析依頼書!J97)=-2,F$6="有"),76,IF(F$6="無",73,74))))))))</f>
        <v/>
      </c>
      <c r="F39" s="96" t="str">
        <f>IF(分析依頼書!C97="","",IF(E$3=TRUE,371,IF(E$4=TRUE,372,IF(E$5=TRUE,381,IF(E$6="特急",369,371)))))</f>
        <v/>
      </c>
      <c r="G39" s="91" t="str">
        <f>IF(分析依頼書!G$65&lt;&gt;"",分析依頼書!G$65,"")</f>
        <v/>
      </c>
      <c r="H39" s="88" t="str">
        <f>IF(分析依頼書!C97="","",IF(E$3=TRUE,7,IF(E$4=TRUE,8,IF(E$5=TRUE,9,IF(E$6="特急",2,"")))))</f>
        <v/>
      </c>
      <c r="J39" s="98" t="s">
        <v>139</v>
      </c>
      <c r="K39" s="99" t="str">
        <f>IF(分析依頼書!C97="","",IF(COUNTIF(分析依頼書!H$65,"*Ｆ?????*")&gt;0,MID(分析依頼書!H$65,FIND("Ｆ",分析依頼書!H$65),6),""))</f>
        <v/>
      </c>
      <c r="L39" t="str">
        <f>IF(分析依頼書!C97="","","-")</f>
        <v/>
      </c>
      <c r="M39" t="str" cm="1">
        <f t="array" ref="M39">IF(分析依頼書!C97="","",IF(分析依頼書!H97="","未記入",SUBSTITUTE(SUBSTITUTE(SUBSTITUTE(SUBSTITUTE(SUBSTITUTE(SUBSTITUTE(SUBSTITUTE(SUBSTITUTE(_xlfn.LET(_xlpm.x,MID(DBCS(分析依頼書!H97),_xlfn.SEQUENCE(LEN(DBCS(分析依頼書!H97))),1),_xlfn.CONCAT(IF(EXACT(UPPER(_xlpm.x),LOWER(_xlpm.x))*ISERROR(VALUE(_xlpm.x))*EXACT(9504&lt;CODE(_xlpm.x),CODE(_xlpm.x)&lt;9591),_xlpm.x,ASC(_xlpm.x)))),"ｰ","ー"),"~","～"),"(株)","株式会社"),"（株）","株式会社"),"㈱","株式会社"),"(有)","有限会社"),"㈲","有限会社"),"（有）","有限会社")))</f>
        <v/>
      </c>
      <c r="N39" t="str" cm="1">
        <f t="array" ref="N39">IF(分析依頼書!C97="","",IF(分析依頼書!I97="","未記入",SUBSTITUTE(SUBSTITUTE(SUBSTITUTE(SUBSTITUTE(SUBSTITUTE(SUBSTITUTE(SUBSTITUTE(SUBSTITUTE(_xlfn.LET(_xlpm.x,MID(DBCS(分析依頼書!I97),_xlfn.SEQUENCE(LEN(DBCS(分析依頼書!I97))),1),_xlfn.CONCAT(IF(EXACT(UPPER(_xlpm.x),LOWER(_xlpm.x))*ISERROR(VALUE(_xlpm.x))*EXACT(9504&lt;CODE(_xlpm.x),CODE(_xlpm.x)&lt;9591),_xlpm.x,ASC(_xlpm.x)))),"ｰ","ー"),"~","～"),"(株)","株式会社"),"（株）","株式会社"),"㈱","株式会社"),"(有)","有限会社"),"㈲","有限会社"),"（有）","有限会社")))</f>
        <v/>
      </c>
      <c r="O39" t="str">
        <f>IF(分析依頼書!C97="","",IF(EXACT(C39,分析依頼書!A97),"",分析依頼書!A97))</f>
        <v/>
      </c>
      <c r="P39" t="str" cm="1">
        <f t="array" ref="P39">IF(分析依頼書!C97="","",IF(分析依頼書!G97="","未記入",SUBSTITUTE(SUBSTITUTE(_xlfn.LET(_xlpm.x,MID(DBCS(分析依頼書!G97),_xlfn.SEQUENCE(LEN(DBCS(分析依頼書!G97))),1),_xlfn.CONCAT(IF(EXACT(UPPER(_xlpm.x),LOWER(_xlpm.x))*ISERROR(VALUE(_xlpm.x))*EXACT(9504&lt;CODE(_xlpm.x),CODE(_xlpm.x)&lt;9591),_xlpm.x,ASC(_xlpm.x)))),"ｰ","ー"),"~","～")))</f>
        <v/>
      </c>
      <c r="Q39" t="str" cm="1">
        <f t="array" ref="Q39">IF(分析依頼書!C97="","",IF(分析依頼書!D97="","未記入",SUBSTITUTE(SUBSTITUTE(_xlfn.LET(_xlpm.x,MID(DBCS(分析依頼書!D97),_xlfn.SEQUENCE(LEN(DBCS(分析依頼書!D97))),1),_xlfn.CONCAT(IF(EXACT(UPPER(_xlpm.x),LOWER(_xlpm.x))*ISERROR(VALUE(_xlpm.x))*EXACT(9504&lt;CODE(_xlpm.x),CODE(_xlpm.x)&lt;9591),_xlpm.x,ASC(_xlpm.x)))),"ｰ","ー"),"~","～")))</f>
        <v/>
      </c>
      <c r="R39" t="str" cm="1">
        <f t="array" ref="R39">IF(分析依頼書!C97="","",IF(分析依頼書!F97="","未記入",SUBSTITUTE(SUBSTITUTE(_xlfn.LET(_xlpm.x,MID(DBCS(分析依頼書!F97),_xlfn.SEQUENCE(LEN(DBCS(分析依頼書!F97))),1),_xlfn.CONCAT(IF(EXACT(UPPER(_xlpm.x),LOWER(_xlpm.x))*ISERROR(VALUE(_xlpm.x))*EXACT(9504&lt;CODE(_xlpm.x),CODE(_xlpm.x)&lt;9591),_xlpm.x,ASC(_xlpm.x)))),"ｰ","ー"),"~","～")))</f>
        <v/>
      </c>
    </row>
    <row r="40" spans="1:18" ht="15" thickTop="1" thickBot="1" x14ac:dyDescent="0.2">
      <c r="A40" t="str" cm="1">
        <f t="array" ref="A40">IF(分析依頼書!C98="","",SUBSTITUTE(SUBSTITUTE(_xlfn.LET(_xlpm.x,MID(DBCS(分析依頼書!C98),_xlfn.SEQUENCE(LEN(DBCS(分析依頼書!C98))),1),_xlfn.CONCAT(IF(EXACT(UPPER(_xlpm.x),LOWER(_xlpm.x))*ISERROR(VALUE(_xlpm.x))*EXACT(9504&lt;CODE(_xlpm.x),CODE(_xlpm.x)&lt;9591),_xlpm.x,ASC(_xlpm.x)))),"ｰ","ー"),"~","～"))</f>
        <v/>
      </c>
      <c r="B40" s="94" t="str" cm="1">
        <f t="array" aca="1" ref="B40" ca="1">ASC(SUBSTITUTE(SUBSTITUTE(SUBSTITUTE(SUBSTITUTE(SUBSTITUTE(SUBSTITUTE(SUBSTITUTE(IF(分析依頼書!C98="","",IF(CELL("type",分析依頼書!E98)="b","未記入",IFERROR(IF(OR(分析依頼書!E98=TEXT(VALUE(分析依頼書!E98),"yyyy年M月d日"),分析依頼書!E98=TEXT(VALUE(分析依頼書!E98),"yyyy/M/d")),TEXT(VALUE(分析依頼書!E98),"yyyy年M月d日"),IF(OR(分析依頼書!E98=TEXT(VALUE(分析依頼書!E98),"yyyy年M月"),分析依頼書!E98=TEXT(VALUE(分析依頼書!E98),"yyyy/M")),TEXT(VALUE(分析依頼書!E98),"yyyy年M月"),IF(OR(分析依頼書!E98=TEXT(VALUE(分析依頼書!E98),"yyyy年"),分析依頼書!E98=TEXT(VALUE(分析依頼書!E98),"yyyy")),TEXT(VALUE(分析依頼書!E98),"yyyy年M月"),分析依頼書!E98))),分析依頼書!E98))),"不明","-"),"?","-"),"？","-"),"ー","-"),"―","-"),"‐","-"),"－","-"))</f>
        <v/>
      </c>
      <c r="C40" s="94" t="str">
        <f>IF(分析依頼書!C98="","",IF(ISNUMBER(分析依頼書!A98)=FALSE,ROW(C40)-10,IF(VALUE(分析依頼書!A98)=VALUE(ROW(C40))-10,VALUE(分析依頼書!A98),ROW(C40)-10)))</f>
        <v/>
      </c>
      <c r="E40" s="95" t="str">
        <f>IF(分析依頼書!C98="","",IF(分析依頼書!C98="欠番",77,IF(D$11&lt;&gt;11,IF(F$6="無",D$11,D$11+1),IF(AND(VALUE(分析依頼書!J98)&lt;&gt;-2,F$6="無"),73,IF(AND(VALUE(分析依頼書!J98)&lt;&gt;-2,F$6="有"),74,IF(AND(VALUE(分析依頼書!J98)=-2,F$6="無"),75,IF(AND(VALUE(分析依頼書!J98)=-2,F$6="有"),76,IF(F$6="無",73,74))))))))</f>
        <v/>
      </c>
      <c r="F40" s="96" t="str">
        <f>IF(分析依頼書!C98="","",IF(E$3=TRUE,371,IF(E$4=TRUE,372,IF(E$5=TRUE,381,IF(E$6="特急",369,371)))))</f>
        <v/>
      </c>
      <c r="G40" s="91" t="str">
        <f>IF(分析依頼書!G$65&lt;&gt;"",分析依頼書!G$65,"")</f>
        <v/>
      </c>
      <c r="H40" s="88" t="str">
        <f>IF(分析依頼書!C98="","",IF(E$3=TRUE,7,IF(E$4=TRUE,8,IF(E$5=TRUE,9,IF(E$6="特急",2,"")))))</f>
        <v/>
      </c>
      <c r="J40" s="98" t="s">
        <v>139</v>
      </c>
      <c r="K40" s="99" t="str">
        <f>IF(分析依頼書!C98="","",IF(COUNTIF(分析依頼書!H$65,"*Ｆ?????*")&gt;0,MID(分析依頼書!H$65,FIND("Ｆ",分析依頼書!H$65),6),""))</f>
        <v/>
      </c>
      <c r="L40" t="str">
        <f>IF(分析依頼書!C98="","","-")</f>
        <v/>
      </c>
      <c r="M40" t="str" cm="1">
        <f t="array" ref="M40">IF(分析依頼書!C98="","",IF(分析依頼書!H98="","未記入",SUBSTITUTE(SUBSTITUTE(SUBSTITUTE(SUBSTITUTE(SUBSTITUTE(SUBSTITUTE(SUBSTITUTE(SUBSTITUTE(_xlfn.LET(_xlpm.x,MID(DBCS(分析依頼書!H98),_xlfn.SEQUENCE(LEN(DBCS(分析依頼書!H98))),1),_xlfn.CONCAT(IF(EXACT(UPPER(_xlpm.x),LOWER(_xlpm.x))*ISERROR(VALUE(_xlpm.x))*EXACT(9504&lt;CODE(_xlpm.x),CODE(_xlpm.x)&lt;9591),_xlpm.x,ASC(_xlpm.x)))),"ｰ","ー"),"~","～"),"(株)","株式会社"),"（株）","株式会社"),"㈱","株式会社"),"(有)","有限会社"),"㈲","有限会社"),"（有）","有限会社")))</f>
        <v/>
      </c>
      <c r="N40" t="str" cm="1">
        <f t="array" ref="N40">IF(分析依頼書!C98="","",IF(分析依頼書!I98="","未記入",SUBSTITUTE(SUBSTITUTE(SUBSTITUTE(SUBSTITUTE(SUBSTITUTE(SUBSTITUTE(SUBSTITUTE(SUBSTITUTE(_xlfn.LET(_xlpm.x,MID(DBCS(分析依頼書!I98),_xlfn.SEQUENCE(LEN(DBCS(分析依頼書!I98))),1),_xlfn.CONCAT(IF(EXACT(UPPER(_xlpm.x),LOWER(_xlpm.x))*ISERROR(VALUE(_xlpm.x))*EXACT(9504&lt;CODE(_xlpm.x),CODE(_xlpm.x)&lt;9591),_xlpm.x,ASC(_xlpm.x)))),"ｰ","ー"),"~","～"),"(株)","株式会社"),"（株）","株式会社"),"㈱","株式会社"),"(有)","有限会社"),"㈲","有限会社"),"（有）","有限会社")))</f>
        <v/>
      </c>
      <c r="O40" t="str">
        <f>IF(分析依頼書!C98="","",IF(EXACT(C40,分析依頼書!A98),"",分析依頼書!A98))</f>
        <v/>
      </c>
      <c r="P40" t="str" cm="1">
        <f t="array" ref="P40">IF(分析依頼書!C98="","",IF(分析依頼書!G98="","未記入",SUBSTITUTE(SUBSTITUTE(_xlfn.LET(_xlpm.x,MID(DBCS(分析依頼書!G98),_xlfn.SEQUENCE(LEN(DBCS(分析依頼書!G98))),1),_xlfn.CONCAT(IF(EXACT(UPPER(_xlpm.x),LOWER(_xlpm.x))*ISERROR(VALUE(_xlpm.x))*EXACT(9504&lt;CODE(_xlpm.x),CODE(_xlpm.x)&lt;9591),_xlpm.x,ASC(_xlpm.x)))),"ｰ","ー"),"~","～")))</f>
        <v/>
      </c>
      <c r="Q40" t="str" cm="1">
        <f t="array" ref="Q40">IF(分析依頼書!C98="","",IF(分析依頼書!D98="","未記入",SUBSTITUTE(SUBSTITUTE(_xlfn.LET(_xlpm.x,MID(DBCS(分析依頼書!D98),_xlfn.SEQUENCE(LEN(DBCS(分析依頼書!D98))),1),_xlfn.CONCAT(IF(EXACT(UPPER(_xlpm.x),LOWER(_xlpm.x))*ISERROR(VALUE(_xlpm.x))*EXACT(9504&lt;CODE(_xlpm.x),CODE(_xlpm.x)&lt;9591),_xlpm.x,ASC(_xlpm.x)))),"ｰ","ー"),"~","～")))</f>
        <v/>
      </c>
      <c r="R40" t="str" cm="1">
        <f t="array" ref="R40">IF(分析依頼書!C98="","",IF(分析依頼書!F98="","未記入",SUBSTITUTE(SUBSTITUTE(_xlfn.LET(_xlpm.x,MID(DBCS(分析依頼書!F98),_xlfn.SEQUENCE(LEN(DBCS(分析依頼書!F98))),1),_xlfn.CONCAT(IF(EXACT(UPPER(_xlpm.x),LOWER(_xlpm.x))*ISERROR(VALUE(_xlpm.x))*EXACT(9504&lt;CODE(_xlpm.x),CODE(_xlpm.x)&lt;9591),_xlpm.x,ASC(_xlpm.x)))),"ｰ","ー"),"~","～")))</f>
        <v/>
      </c>
    </row>
    <row r="41" spans="1:18" ht="15" thickTop="1" thickBot="1" x14ac:dyDescent="0.2">
      <c r="A41" t="str" cm="1">
        <f t="array" ref="A41">IF(分析依頼書!C99="","",SUBSTITUTE(SUBSTITUTE(_xlfn.LET(_xlpm.x,MID(DBCS(分析依頼書!C99),_xlfn.SEQUENCE(LEN(DBCS(分析依頼書!C99))),1),_xlfn.CONCAT(IF(EXACT(UPPER(_xlpm.x),LOWER(_xlpm.x))*ISERROR(VALUE(_xlpm.x))*EXACT(9504&lt;CODE(_xlpm.x),CODE(_xlpm.x)&lt;9591),_xlpm.x,ASC(_xlpm.x)))),"ｰ","ー"),"~","～"))</f>
        <v/>
      </c>
      <c r="B41" s="94" t="str" cm="1">
        <f t="array" aca="1" ref="B41" ca="1">ASC(SUBSTITUTE(SUBSTITUTE(SUBSTITUTE(SUBSTITUTE(SUBSTITUTE(SUBSTITUTE(SUBSTITUTE(IF(分析依頼書!C99="","",IF(CELL("type",分析依頼書!E99)="b","未記入",IFERROR(IF(OR(分析依頼書!E99=TEXT(VALUE(分析依頼書!E99),"yyyy年M月d日"),分析依頼書!E99=TEXT(VALUE(分析依頼書!E99),"yyyy/M/d")),TEXT(VALUE(分析依頼書!E99),"yyyy年M月d日"),IF(OR(分析依頼書!E99=TEXT(VALUE(分析依頼書!E99),"yyyy年M月"),分析依頼書!E99=TEXT(VALUE(分析依頼書!E99),"yyyy/M")),TEXT(VALUE(分析依頼書!E99),"yyyy年M月"),IF(OR(分析依頼書!E99=TEXT(VALUE(分析依頼書!E99),"yyyy年"),分析依頼書!E99=TEXT(VALUE(分析依頼書!E99),"yyyy")),TEXT(VALUE(分析依頼書!E99),"yyyy年M月"),分析依頼書!E99))),分析依頼書!E99))),"不明","-"),"?","-"),"？","-"),"ー","-"),"―","-"),"‐","-"),"－","-"))</f>
        <v/>
      </c>
      <c r="C41" s="94" t="str">
        <f>IF(分析依頼書!C99="","",IF(ISNUMBER(分析依頼書!A99)=FALSE,ROW(C41)-10,IF(VALUE(分析依頼書!A99)=VALUE(ROW(C41))-10,VALUE(分析依頼書!A99),ROW(C41)-10)))</f>
        <v/>
      </c>
      <c r="E41" s="95" t="str">
        <f>IF(分析依頼書!C99="","",IF(分析依頼書!C99="欠番",77,IF(D$11&lt;&gt;11,IF(F$6="無",D$11,D$11+1),IF(AND(VALUE(分析依頼書!J99)&lt;&gt;-2,F$6="無"),73,IF(AND(VALUE(分析依頼書!J99)&lt;&gt;-2,F$6="有"),74,IF(AND(VALUE(分析依頼書!J99)=-2,F$6="無"),75,IF(AND(VALUE(分析依頼書!J99)=-2,F$6="有"),76,IF(F$6="無",73,74))))))))</f>
        <v/>
      </c>
      <c r="F41" s="96" t="str">
        <f>IF(分析依頼書!C99="","",IF(E$3=TRUE,371,IF(E$4=TRUE,372,IF(E$5=TRUE,381,IF(E$6="特急",369,371)))))</f>
        <v/>
      </c>
      <c r="G41" s="91" t="str">
        <f>IF(分析依頼書!G$65&lt;&gt;"",分析依頼書!G$65,"")</f>
        <v/>
      </c>
      <c r="H41" s="88" t="str">
        <f>IF(分析依頼書!C99="","",IF(E$3=TRUE,7,IF(E$4=TRUE,8,IF(E$5=TRUE,9,IF(E$6="特急",2,"")))))</f>
        <v/>
      </c>
      <c r="J41" s="98" t="s">
        <v>139</v>
      </c>
      <c r="K41" s="99" t="str">
        <f>IF(分析依頼書!C99="","",IF(COUNTIF(分析依頼書!H$65,"*Ｆ?????*")&gt;0,MID(分析依頼書!H$65,FIND("Ｆ",分析依頼書!H$65),6),""))</f>
        <v/>
      </c>
      <c r="L41" t="str">
        <f>IF(分析依頼書!C99="","","-")</f>
        <v/>
      </c>
      <c r="M41" t="str" cm="1">
        <f t="array" ref="M41">IF(分析依頼書!C99="","",IF(分析依頼書!H99="","未記入",SUBSTITUTE(SUBSTITUTE(SUBSTITUTE(SUBSTITUTE(SUBSTITUTE(SUBSTITUTE(SUBSTITUTE(SUBSTITUTE(_xlfn.LET(_xlpm.x,MID(DBCS(分析依頼書!H99),_xlfn.SEQUENCE(LEN(DBCS(分析依頼書!H99))),1),_xlfn.CONCAT(IF(EXACT(UPPER(_xlpm.x),LOWER(_xlpm.x))*ISERROR(VALUE(_xlpm.x))*EXACT(9504&lt;CODE(_xlpm.x),CODE(_xlpm.x)&lt;9591),_xlpm.x,ASC(_xlpm.x)))),"ｰ","ー"),"~","～"),"(株)","株式会社"),"（株）","株式会社"),"㈱","株式会社"),"(有)","有限会社"),"㈲","有限会社"),"（有）","有限会社")))</f>
        <v/>
      </c>
      <c r="N41" t="str" cm="1">
        <f t="array" ref="N41">IF(分析依頼書!C99="","",IF(分析依頼書!I99="","未記入",SUBSTITUTE(SUBSTITUTE(SUBSTITUTE(SUBSTITUTE(SUBSTITUTE(SUBSTITUTE(SUBSTITUTE(SUBSTITUTE(_xlfn.LET(_xlpm.x,MID(DBCS(分析依頼書!I99),_xlfn.SEQUENCE(LEN(DBCS(分析依頼書!I99))),1),_xlfn.CONCAT(IF(EXACT(UPPER(_xlpm.x),LOWER(_xlpm.x))*ISERROR(VALUE(_xlpm.x))*EXACT(9504&lt;CODE(_xlpm.x),CODE(_xlpm.x)&lt;9591),_xlpm.x,ASC(_xlpm.x)))),"ｰ","ー"),"~","～"),"(株)","株式会社"),"（株）","株式会社"),"㈱","株式会社"),"(有)","有限会社"),"㈲","有限会社"),"（有）","有限会社")))</f>
        <v/>
      </c>
      <c r="O41" t="str">
        <f>IF(分析依頼書!C99="","",IF(EXACT(C41,分析依頼書!A99),"",分析依頼書!A99))</f>
        <v/>
      </c>
      <c r="P41" t="str" cm="1">
        <f t="array" ref="P41">IF(分析依頼書!C99="","",IF(分析依頼書!G99="","未記入",SUBSTITUTE(SUBSTITUTE(_xlfn.LET(_xlpm.x,MID(DBCS(分析依頼書!G99),_xlfn.SEQUENCE(LEN(DBCS(分析依頼書!G99))),1),_xlfn.CONCAT(IF(EXACT(UPPER(_xlpm.x),LOWER(_xlpm.x))*ISERROR(VALUE(_xlpm.x))*EXACT(9504&lt;CODE(_xlpm.x),CODE(_xlpm.x)&lt;9591),_xlpm.x,ASC(_xlpm.x)))),"ｰ","ー"),"~","～")))</f>
        <v/>
      </c>
      <c r="Q41" t="str" cm="1">
        <f t="array" ref="Q41">IF(分析依頼書!C99="","",IF(分析依頼書!D99="","未記入",SUBSTITUTE(SUBSTITUTE(_xlfn.LET(_xlpm.x,MID(DBCS(分析依頼書!D99),_xlfn.SEQUENCE(LEN(DBCS(分析依頼書!D99))),1),_xlfn.CONCAT(IF(EXACT(UPPER(_xlpm.x),LOWER(_xlpm.x))*ISERROR(VALUE(_xlpm.x))*EXACT(9504&lt;CODE(_xlpm.x),CODE(_xlpm.x)&lt;9591),_xlpm.x,ASC(_xlpm.x)))),"ｰ","ー"),"~","～")))</f>
        <v/>
      </c>
      <c r="R41" t="str" cm="1">
        <f t="array" ref="R41">IF(分析依頼書!C99="","",IF(分析依頼書!F99="","未記入",SUBSTITUTE(SUBSTITUTE(_xlfn.LET(_xlpm.x,MID(DBCS(分析依頼書!F99),_xlfn.SEQUENCE(LEN(DBCS(分析依頼書!F99))),1),_xlfn.CONCAT(IF(EXACT(UPPER(_xlpm.x),LOWER(_xlpm.x))*ISERROR(VALUE(_xlpm.x))*EXACT(9504&lt;CODE(_xlpm.x),CODE(_xlpm.x)&lt;9591),_xlpm.x,ASC(_xlpm.x)))),"ｰ","ー"),"~","～")))</f>
        <v/>
      </c>
    </row>
    <row r="42" spans="1:18" ht="15" thickTop="1" thickBot="1" x14ac:dyDescent="0.2">
      <c r="A42" t="str" cm="1">
        <f t="array" ref="A42">IF(分析依頼書!C100="","",SUBSTITUTE(SUBSTITUTE(_xlfn.LET(_xlpm.x,MID(DBCS(分析依頼書!C100),_xlfn.SEQUENCE(LEN(DBCS(分析依頼書!C100))),1),_xlfn.CONCAT(IF(EXACT(UPPER(_xlpm.x),LOWER(_xlpm.x))*ISERROR(VALUE(_xlpm.x))*EXACT(9504&lt;CODE(_xlpm.x),CODE(_xlpm.x)&lt;9591),_xlpm.x,ASC(_xlpm.x)))),"ｰ","ー"),"~","～"))</f>
        <v/>
      </c>
      <c r="B42" s="94" t="str" cm="1">
        <f t="array" aca="1" ref="B42" ca="1">ASC(SUBSTITUTE(SUBSTITUTE(SUBSTITUTE(SUBSTITUTE(SUBSTITUTE(SUBSTITUTE(SUBSTITUTE(IF(分析依頼書!C100="","",IF(CELL("type",分析依頼書!E100)="b","未記入",IFERROR(IF(OR(分析依頼書!E100=TEXT(VALUE(分析依頼書!E100),"yyyy年M月d日"),分析依頼書!E100=TEXT(VALUE(分析依頼書!E100),"yyyy/M/d")),TEXT(VALUE(分析依頼書!E100),"yyyy年M月d日"),IF(OR(分析依頼書!E100=TEXT(VALUE(分析依頼書!E100),"yyyy年M月"),分析依頼書!E100=TEXT(VALUE(分析依頼書!E100),"yyyy/M")),TEXT(VALUE(分析依頼書!E100),"yyyy年M月"),IF(OR(分析依頼書!E100=TEXT(VALUE(分析依頼書!E100),"yyyy年"),分析依頼書!E100=TEXT(VALUE(分析依頼書!E100),"yyyy")),TEXT(VALUE(分析依頼書!E100),"yyyy年M月"),分析依頼書!E100))),分析依頼書!E100))),"不明","-"),"?","-"),"？","-"),"ー","-"),"―","-"),"‐","-"),"－","-"))</f>
        <v/>
      </c>
      <c r="C42" s="94" t="str">
        <f>IF(分析依頼書!C100="","",IF(ISNUMBER(分析依頼書!A100)=FALSE,ROW(C42)-10,IF(VALUE(分析依頼書!A100)=VALUE(ROW(C42))-10,VALUE(分析依頼書!A100),ROW(C42)-10)))</f>
        <v/>
      </c>
      <c r="E42" s="95" t="str">
        <f>IF(分析依頼書!C100="","",IF(分析依頼書!C100="欠番",77,IF(D$11&lt;&gt;11,IF(F$6="無",D$11,D$11+1),IF(AND(VALUE(分析依頼書!J100)&lt;&gt;-2,F$6="無"),73,IF(AND(VALUE(分析依頼書!J100)&lt;&gt;-2,F$6="有"),74,IF(AND(VALUE(分析依頼書!J100)=-2,F$6="無"),75,IF(AND(VALUE(分析依頼書!J100)=-2,F$6="有"),76,IF(F$6="無",73,74))))))))</f>
        <v/>
      </c>
      <c r="F42" s="96" t="str">
        <f>IF(分析依頼書!C100="","",IF(E$3=TRUE,371,IF(E$4=TRUE,372,IF(E$5=TRUE,381,IF(E$6="特急",369,371)))))</f>
        <v/>
      </c>
      <c r="G42" s="91" t="str">
        <f>IF(分析依頼書!G$65&lt;&gt;"",分析依頼書!G$65,"")</f>
        <v/>
      </c>
      <c r="H42" s="88" t="str">
        <f>IF(分析依頼書!C100="","",IF(E$3=TRUE,7,IF(E$4=TRUE,8,IF(E$5=TRUE,9,IF(E$6="特急",2,"")))))</f>
        <v/>
      </c>
      <c r="J42" s="98" t="s">
        <v>139</v>
      </c>
      <c r="K42" s="99" t="str">
        <f>IF(分析依頼書!C100="","",IF(COUNTIF(分析依頼書!H$65,"*Ｆ?????*")&gt;0,MID(分析依頼書!H$65,FIND("Ｆ",分析依頼書!H$65),6),""))</f>
        <v/>
      </c>
      <c r="L42" t="str">
        <f>IF(分析依頼書!C100="","","-")</f>
        <v/>
      </c>
      <c r="M42" t="str" cm="1">
        <f t="array" ref="M42">IF(分析依頼書!C100="","",IF(分析依頼書!H100="","未記入",SUBSTITUTE(SUBSTITUTE(SUBSTITUTE(SUBSTITUTE(SUBSTITUTE(SUBSTITUTE(SUBSTITUTE(SUBSTITUTE(_xlfn.LET(_xlpm.x,MID(DBCS(分析依頼書!H100),_xlfn.SEQUENCE(LEN(DBCS(分析依頼書!H100))),1),_xlfn.CONCAT(IF(EXACT(UPPER(_xlpm.x),LOWER(_xlpm.x))*ISERROR(VALUE(_xlpm.x))*EXACT(9504&lt;CODE(_xlpm.x),CODE(_xlpm.x)&lt;9591),_xlpm.x,ASC(_xlpm.x)))),"ｰ","ー"),"~","～"),"(株)","株式会社"),"（株）","株式会社"),"㈱","株式会社"),"(有)","有限会社"),"㈲","有限会社"),"（有）","有限会社")))</f>
        <v/>
      </c>
      <c r="N42" t="str" cm="1">
        <f t="array" ref="N42">IF(分析依頼書!C100="","",IF(分析依頼書!I100="","未記入",SUBSTITUTE(SUBSTITUTE(SUBSTITUTE(SUBSTITUTE(SUBSTITUTE(SUBSTITUTE(SUBSTITUTE(SUBSTITUTE(_xlfn.LET(_xlpm.x,MID(DBCS(分析依頼書!I100),_xlfn.SEQUENCE(LEN(DBCS(分析依頼書!I100))),1),_xlfn.CONCAT(IF(EXACT(UPPER(_xlpm.x),LOWER(_xlpm.x))*ISERROR(VALUE(_xlpm.x))*EXACT(9504&lt;CODE(_xlpm.x),CODE(_xlpm.x)&lt;9591),_xlpm.x,ASC(_xlpm.x)))),"ｰ","ー"),"~","～"),"(株)","株式会社"),"（株）","株式会社"),"㈱","株式会社"),"(有)","有限会社"),"㈲","有限会社"),"（有）","有限会社")))</f>
        <v/>
      </c>
      <c r="O42" t="str">
        <f>IF(分析依頼書!C100="","",IF(EXACT(C42,分析依頼書!A100),"",分析依頼書!A100))</f>
        <v/>
      </c>
      <c r="P42" t="str" cm="1">
        <f t="array" ref="P42">IF(分析依頼書!C100="","",IF(分析依頼書!G100="","未記入",SUBSTITUTE(SUBSTITUTE(_xlfn.LET(_xlpm.x,MID(DBCS(分析依頼書!G100),_xlfn.SEQUENCE(LEN(DBCS(分析依頼書!G100))),1),_xlfn.CONCAT(IF(EXACT(UPPER(_xlpm.x),LOWER(_xlpm.x))*ISERROR(VALUE(_xlpm.x))*EXACT(9504&lt;CODE(_xlpm.x),CODE(_xlpm.x)&lt;9591),_xlpm.x,ASC(_xlpm.x)))),"ｰ","ー"),"~","～")))</f>
        <v/>
      </c>
      <c r="Q42" t="str" cm="1">
        <f t="array" ref="Q42">IF(分析依頼書!C100="","",IF(分析依頼書!D100="","未記入",SUBSTITUTE(SUBSTITUTE(_xlfn.LET(_xlpm.x,MID(DBCS(分析依頼書!D100),_xlfn.SEQUENCE(LEN(DBCS(分析依頼書!D100))),1),_xlfn.CONCAT(IF(EXACT(UPPER(_xlpm.x),LOWER(_xlpm.x))*ISERROR(VALUE(_xlpm.x))*EXACT(9504&lt;CODE(_xlpm.x),CODE(_xlpm.x)&lt;9591),_xlpm.x,ASC(_xlpm.x)))),"ｰ","ー"),"~","～")))</f>
        <v/>
      </c>
      <c r="R42" t="str" cm="1">
        <f t="array" ref="R42">IF(分析依頼書!C100="","",IF(分析依頼書!F100="","未記入",SUBSTITUTE(SUBSTITUTE(_xlfn.LET(_xlpm.x,MID(DBCS(分析依頼書!F100),_xlfn.SEQUENCE(LEN(DBCS(分析依頼書!F100))),1),_xlfn.CONCAT(IF(EXACT(UPPER(_xlpm.x),LOWER(_xlpm.x))*ISERROR(VALUE(_xlpm.x))*EXACT(9504&lt;CODE(_xlpm.x),CODE(_xlpm.x)&lt;9591),_xlpm.x,ASC(_xlpm.x)))),"ｰ","ー"),"~","～")))</f>
        <v/>
      </c>
    </row>
    <row r="43" spans="1:18" ht="15" thickTop="1" thickBot="1" x14ac:dyDescent="0.2">
      <c r="A43" t="str" cm="1">
        <f t="array" ref="A43">IF(分析依頼書!C101="","",SUBSTITUTE(SUBSTITUTE(_xlfn.LET(_xlpm.x,MID(DBCS(分析依頼書!C101),_xlfn.SEQUENCE(LEN(DBCS(分析依頼書!C101))),1),_xlfn.CONCAT(IF(EXACT(UPPER(_xlpm.x),LOWER(_xlpm.x))*ISERROR(VALUE(_xlpm.x))*EXACT(9504&lt;CODE(_xlpm.x),CODE(_xlpm.x)&lt;9591),_xlpm.x,ASC(_xlpm.x)))),"ｰ","ー"),"~","～"))</f>
        <v/>
      </c>
      <c r="B43" s="94" t="str" cm="1">
        <f t="array" aca="1" ref="B43" ca="1">ASC(SUBSTITUTE(SUBSTITUTE(SUBSTITUTE(SUBSTITUTE(SUBSTITUTE(SUBSTITUTE(SUBSTITUTE(IF(分析依頼書!C101="","",IF(CELL("type",分析依頼書!E101)="b","未記入",IFERROR(IF(OR(分析依頼書!E101=TEXT(VALUE(分析依頼書!E101),"yyyy年M月d日"),分析依頼書!E101=TEXT(VALUE(分析依頼書!E101),"yyyy/M/d")),TEXT(VALUE(分析依頼書!E101),"yyyy年M月d日"),IF(OR(分析依頼書!E101=TEXT(VALUE(分析依頼書!E101),"yyyy年M月"),分析依頼書!E101=TEXT(VALUE(分析依頼書!E101),"yyyy/M")),TEXT(VALUE(分析依頼書!E101),"yyyy年M月"),IF(OR(分析依頼書!E101=TEXT(VALUE(分析依頼書!E101),"yyyy年"),分析依頼書!E101=TEXT(VALUE(分析依頼書!E101),"yyyy")),TEXT(VALUE(分析依頼書!E101),"yyyy年M月"),分析依頼書!E101))),分析依頼書!E101))),"不明","-"),"?","-"),"？","-"),"ー","-"),"―","-"),"‐","-"),"－","-"))</f>
        <v/>
      </c>
      <c r="C43" s="94" t="str">
        <f>IF(分析依頼書!C101="","",IF(ISNUMBER(分析依頼書!A101)=FALSE,ROW(C43)-10,IF(VALUE(分析依頼書!A101)=VALUE(ROW(C43))-10,VALUE(分析依頼書!A101),ROW(C43)-10)))</f>
        <v/>
      </c>
      <c r="E43" s="95" t="str">
        <f>IF(分析依頼書!C101="","",IF(分析依頼書!C101="欠番",77,IF(D$11&lt;&gt;11,IF(F$6="無",D$11,D$11+1),IF(AND(VALUE(分析依頼書!J101)&lt;&gt;-2,F$6="無"),73,IF(AND(VALUE(分析依頼書!J101)&lt;&gt;-2,F$6="有"),74,IF(AND(VALUE(分析依頼書!J101)=-2,F$6="無"),75,IF(AND(VALUE(分析依頼書!J101)=-2,F$6="有"),76,IF(F$6="無",73,74))))))))</f>
        <v/>
      </c>
      <c r="F43" s="96" t="str">
        <f>IF(分析依頼書!C101="","",IF(E$3=TRUE,371,IF(E$4=TRUE,372,IF(E$5=TRUE,381,IF(E$6="特急",369,371)))))</f>
        <v/>
      </c>
      <c r="G43" s="91" t="str">
        <f>IF(分析依頼書!G$65&lt;&gt;"",分析依頼書!G$65,"")</f>
        <v/>
      </c>
      <c r="H43" s="88" t="str">
        <f>IF(分析依頼書!C101="","",IF(E$3=TRUE,7,IF(E$4=TRUE,8,IF(E$5=TRUE,9,IF(E$6="特急",2,"")))))</f>
        <v/>
      </c>
      <c r="J43" s="98" t="s">
        <v>139</v>
      </c>
      <c r="K43" s="99" t="str">
        <f>IF(分析依頼書!C101="","",IF(COUNTIF(分析依頼書!H$65,"*Ｆ?????*")&gt;0,MID(分析依頼書!H$65,FIND("Ｆ",分析依頼書!H$65),6),""))</f>
        <v/>
      </c>
      <c r="L43" t="str">
        <f>IF(分析依頼書!C101="","","-")</f>
        <v/>
      </c>
      <c r="M43" t="str" cm="1">
        <f t="array" ref="M43">IF(分析依頼書!C101="","",IF(分析依頼書!H101="","未記入",SUBSTITUTE(SUBSTITUTE(SUBSTITUTE(SUBSTITUTE(SUBSTITUTE(SUBSTITUTE(SUBSTITUTE(SUBSTITUTE(_xlfn.LET(_xlpm.x,MID(DBCS(分析依頼書!H101),_xlfn.SEQUENCE(LEN(DBCS(分析依頼書!H101))),1),_xlfn.CONCAT(IF(EXACT(UPPER(_xlpm.x),LOWER(_xlpm.x))*ISERROR(VALUE(_xlpm.x))*EXACT(9504&lt;CODE(_xlpm.x),CODE(_xlpm.x)&lt;9591),_xlpm.x,ASC(_xlpm.x)))),"ｰ","ー"),"~","～"),"(株)","株式会社"),"（株）","株式会社"),"㈱","株式会社"),"(有)","有限会社"),"㈲","有限会社"),"（有）","有限会社")))</f>
        <v/>
      </c>
      <c r="N43" t="str" cm="1">
        <f t="array" ref="N43">IF(分析依頼書!C101="","",IF(分析依頼書!I101="","未記入",SUBSTITUTE(SUBSTITUTE(SUBSTITUTE(SUBSTITUTE(SUBSTITUTE(SUBSTITUTE(SUBSTITUTE(SUBSTITUTE(_xlfn.LET(_xlpm.x,MID(DBCS(分析依頼書!I101),_xlfn.SEQUENCE(LEN(DBCS(分析依頼書!I101))),1),_xlfn.CONCAT(IF(EXACT(UPPER(_xlpm.x),LOWER(_xlpm.x))*ISERROR(VALUE(_xlpm.x))*EXACT(9504&lt;CODE(_xlpm.x),CODE(_xlpm.x)&lt;9591),_xlpm.x,ASC(_xlpm.x)))),"ｰ","ー"),"~","～"),"(株)","株式会社"),"（株）","株式会社"),"㈱","株式会社"),"(有)","有限会社"),"㈲","有限会社"),"（有）","有限会社")))</f>
        <v/>
      </c>
      <c r="O43" t="str">
        <f>IF(分析依頼書!C101="","",IF(EXACT(C43,分析依頼書!A101),"",分析依頼書!A101))</f>
        <v/>
      </c>
      <c r="P43" t="str" cm="1">
        <f t="array" ref="P43">IF(分析依頼書!C101="","",IF(分析依頼書!G101="","未記入",SUBSTITUTE(SUBSTITUTE(_xlfn.LET(_xlpm.x,MID(DBCS(分析依頼書!G101),_xlfn.SEQUENCE(LEN(DBCS(分析依頼書!G101))),1),_xlfn.CONCAT(IF(EXACT(UPPER(_xlpm.x),LOWER(_xlpm.x))*ISERROR(VALUE(_xlpm.x))*EXACT(9504&lt;CODE(_xlpm.x),CODE(_xlpm.x)&lt;9591),_xlpm.x,ASC(_xlpm.x)))),"ｰ","ー"),"~","～")))</f>
        <v/>
      </c>
      <c r="Q43" t="str" cm="1">
        <f t="array" ref="Q43">IF(分析依頼書!C101="","",IF(分析依頼書!D101="","未記入",SUBSTITUTE(SUBSTITUTE(_xlfn.LET(_xlpm.x,MID(DBCS(分析依頼書!D101),_xlfn.SEQUENCE(LEN(DBCS(分析依頼書!D101))),1),_xlfn.CONCAT(IF(EXACT(UPPER(_xlpm.x),LOWER(_xlpm.x))*ISERROR(VALUE(_xlpm.x))*EXACT(9504&lt;CODE(_xlpm.x),CODE(_xlpm.x)&lt;9591),_xlpm.x,ASC(_xlpm.x)))),"ｰ","ー"),"~","～")))</f>
        <v/>
      </c>
      <c r="R43" t="str" cm="1">
        <f t="array" ref="R43">IF(分析依頼書!C101="","",IF(分析依頼書!F101="","未記入",SUBSTITUTE(SUBSTITUTE(_xlfn.LET(_xlpm.x,MID(DBCS(分析依頼書!F101),_xlfn.SEQUENCE(LEN(DBCS(分析依頼書!F101))),1),_xlfn.CONCAT(IF(EXACT(UPPER(_xlpm.x),LOWER(_xlpm.x))*ISERROR(VALUE(_xlpm.x))*EXACT(9504&lt;CODE(_xlpm.x),CODE(_xlpm.x)&lt;9591),_xlpm.x,ASC(_xlpm.x)))),"ｰ","ー"),"~","～")))</f>
        <v/>
      </c>
    </row>
    <row r="44" spans="1:18" ht="15" thickTop="1" thickBot="1" x14ac:dyDescent="0.2">
      <c r="A44" t="str" cm="1">
        <f t="array" ref="A44">IF(分析依頼書!C102="","",SUBSTITUTE(SUBSTITUTE(_xlfn.LET(_xlpm.x,MID(DBCS(分析依頼書!C102),_xlfn.SEQUENCE(LEN(DBCS(分析依頼書!C102))),1),_xlfn.CONCAT(IF(EXACT(UPPER(_xlpm.x),LOWER(_xlpm.x))*ISERROR(VALUE(_xlpm.x))*EXACT(9504&lt;CODE(_xlpm.x),CODE(_xlpm.x)&lt;9591),_xlpm.x,ASC(_xlpm.x)))),"ｰ","ー"),"~","～"))</f>
        <v/>
      </c>
      <c r="B44" s="94" t="str" cm="1">
        <f t="array" aca="1" ref="B44" ca="1">ASC(SUBSTITUTE(SUBSTITUTE(SUBSTITUTE(SUBSTITUTE(SUBSTITUTE(SUBSTITUTE(SUBSTITUTE(IF(分析依頼書!C102="","",IF(CELL("type",分析依頼書!E102)="b","未記入",IFERROR(IF(OR(分析依頼書!E102=TEXT(VALUE(分析依頼書!E102),"yyyy年M月d日"),分析依頼書!E102=TEXT(VALUE(分析依頼書!E102),"yyyy/M/d")),TEXT(VALUE(分析依頼書!E102),"yyyy年M月d日"),IF(OR(分析依頼書!E102=TEXT(VALUE(分析依頼書!E102),"yyyy年M月"),分析依頼書!E102=TEXT(VALUE(分析依頼書!E102),"yyyy/M")),TEXT(VALUE(分析依頼書!E102),"yyyy年M月"),IF(OR(分析依頼書!E102=TEXT(VALUE(分析依頼書!E102),"yyyy年"),分析依頼書!E102=TEXT(VALUE(分析依頼書!E102),"yyyy")),TEXT(VALUE(分析依頼書!E102),"yyyy年M月"),分析依頼書!E102))),分析依頼書!E102))),"不明","-"),"?","-"),"？","-"),"ー","-"),"―","-"),"‐","-"),"－","-"))</f>
        <v/>
      </c>
      <c r="C44" s="94" t="str">
        <f>IF(分析依頼書!C102="","",IF(ISNUMBER(分析依頼書!A102)=FALSE,ROW(C44)-10,IF(VALUE(分析依頼書!A102)=VALUE(ROW(C44))-10,VALUE(分析依頼書!A102),ROW(C44)-10)))</f>
        <v/>
      </c>
      <c r="E44" s="95" t="str">
        <f>IF(分析依頼書!C102="","",IF(分析依頼書!C102="欠番",77,IF(D$11&lt;&gt;11,IF(F$6="無",D$11,D$11+1),IF(AND(VALUE(分析依頼書!J102)&lt;&gt;-2,F$6="無"),73,IF(AND(VALUE(分析依頼書!J102)&lt;&gt;-2,F$6="有"),74,IF(AND(VALUE(分析依頼書!J102)=-2,F$6="無"),75,IF(AND(VALUE(分析依頼書!J102)=-2,F$6="有"),76,IF(F$6="無",73,74))))))))</f>
        <v/>
      </c>
      <c r="F44" s="96" t="str">
        <f>IF(分析依頼書!C102="","",IF(E$3=TRUE,371,IF(E$4=TRUE,372,IF(E$5=TRUE,381,IF(E$6="特急",369,371)))))</f>
        <v/>
      </c>
      <c r="G44" s="91" t="str">
        <f>IF(分析依頼書!G$65&lt;&gt;"",分析依頼書!G$65,"")</f>
        <v/>
      </c>
      <c r="H44" s="88" t="str">
        <f>IF(分析依頼書!C102="","",IF(E$3=TRUE,7,IF(E$4=TRUE,8,IF(E$5=TRUE,9,IF(E$6="特急",2,"")))))</f>
        <v/>
      </c>
      <c r="J44" s="98" t="s">
        <v>139</v>
      </c>
      <c r="K44" s="99" t="str">
        <f>IF(分析依頼書!C102="","",IF(COUNTIF(分析依頼書!H$65,"*Ｆ?????*")&gt;0,MID(分析依頼書!H$65,FIND("Ｆ",分析依頼書!H$65),6),""))</f>
        <v/>
      </c>
      <c r="L44" t="str">
        <f>IF(分析依頼書!C102="","","-")</f>
        <v/>
      </c>
      <c r="M44" t="str" cm="1">
        <f t="array" ref="M44">IF(分析依頼書!C102="","",IF(分析依頼書!H102="","未記入",SUBSTITUTE(SUBSTITUTE(SUBSTITUTE(SUBSTITUTE(SUBSTITUTE(SUBSTITUTE(SUBSTITUTE(SUBSTITUTE(_xlfn.LET(_xlpm.x,MID(DBCS(分析依頼書!H102),_xlfn.SEQUENCE(LEN(DBCS(分析依頼書!H102))),1),_xlfn.CONCAT(IF(EXACT(UPPER(_xlpm.x),LOWER(_xlpm.x))*ISERROR(VALUE(_xlpm.x))*EXACT(9504&lt;CODE(_xlpm.x),CODE(_xlpm.x)&lt;9591),_xlpm.x,ASC(_xlpm.x)))),"ｰ","ー"),"~","～"),"(株)","株式会社"),"（株）","株式会社"),"㈱","株式会社"),"(有)","有限会社"),"㈲","有限会社"),"（有）","有限会社")))</f>
        <v/>
      </c>
      <c r="N44" t="str" cm="1">
        <f t="array" ref="N44">IF(分析依頼書!C102="","",IF(分析依頼書!I102="","未記入",SUBSTITUTE(SUBSTITUTE(SUBSTITUTE(SUBSTITUTE(SUBSTITUTE(SUBSTITUTE(SUBSTITUTE(SUBSTITUTE(_xlfn.LET(_xlpm.x,MID(DBCS(分析依頼書!I102),_xlfn.SEQUENCE(LEN(DBCS(分析依頼書!I102))),1),_xlfn.CONCAT(IF(EXACT(UPPER(_xlpm.x),LOWER(_xlpm.x))*ISERROR(VALUE(_xlpm.x))*EXACT(9504&lt;CODE(_xlpm.x),CODE(_xlpm.x)&lt;9591),_xlpm.x,ASC(_xlpm.x)))),"ｰ","ー"),"~","～"),"(株)","株式会社"),"（株）","株式会社"),"㈱","株式会社"),"(有)","有限会社"),"㈲","有限会社"),"（有）","有限会社")))</f>
        <v/>
      </c>
      <c r="O44" t="str">
        <f>IF(分析依頼書!C102="","",IF(EXACT(C44,分析依頼書!A102),"",分析依頼書!A102))</f>
        <v/>
      </c>
      <c r="P44" t="str" cm="1">
        <f t="array" ref="P44">IF(分析依頼書!C102="","",IF(分析依頼書!G102="","未記入",SUBSTITUTE(SUBSTITUTE(_xlfn.LET(_xlpm.x,MID(DBCS(分析依頼書!G102),_xlfn.SEQUENCE(LEN(DBCS(分析依頼書!G102))),1),_xlfn.CONCAT(IF(EXACT(UPPER(_xlpm.x),LOWER(_xlpm.x))*ISERROR(VALUE(_xlpm.x))*EXACT(9504&lt;CODE(_xlpm.x),CODE(_xlpm.x)&lt;9591),_xlpm.x,ASC(_xlpm.x)))),"ｰ","ー"),"~","～")))</f>
        <v/>
      </c>
      <c r="Q44" t="str" cm="1">
        <f t="array" ref="Q44">IF(分析依頼書!C102="","",IF(分析依頼書!D102="","未記入",SUBSTITUTE(SUBSTITUTE(_xlfn.LET(_xlpm.x,MID(DBCS(分析依頼書!D102),_xlfn.SEQUENCE(LEN(DBCS(分析依頼書!D102))),1),_xlfn.CONCAT(IF(EXACT(UPPER(_xlpm.x),LOWER(_xlpm.x))*ISERROR(VALUE(_xlpm.x))*EXACT(9504&lt;CODE(_xlpm.x),CODE(_xlpm.x)&lt;9591),_xlpm.x,ASC(_xlpm.x)))),"ｰ","ー"),"~","～")))</f>
        <v/>
      </c>
      <c r="R44" t="str" cm="1">
        <f t="array" ref="R44">IF(分析依頼書!C102="","",IF(分析依頼書!F102="","未記入",SUBSTITUTE(SUBSTITUTE(_xlfn.LET(_xlpm.x,MID(DBCS(分析依頼書!F102),_xlfn.SEQUENCE(LEN(DBCS(分析依頼書!F102))),1),_xlfn.CONCAT(IF(EXACT(UPPER(_xlpm.x),LOWER(_xlpm.x))*ISERROR(VALUE(_xlpm.x))*EXACT(9504&lt;CODE(_xlpm.x),CODE(_xlpm.x)&lt;9591),_xlpm.x,ASC(_xlpm.x)))),"ｰ","ー"),"~","～")))</f>
        <v/>
      </c>
    </row>
    <row r="45" spans="1:18" ht="15" thickTop="1" thickBot="1" x14ac:dyDescent="0.2">
      <c r="A45" t="str" cm="1">
        <f t="array" ref="A45">IF(分析依頼書!C103="","",SUBSTITUTE(SUBSTITUTE(_xlfn.LET(_xlpm.x,MID(DBCS(分析依頼書!C103),_xlfn.SEQUENCE(LEN(DBCS(分析依頼書!C103))),1),_xlfn.CONCAT(IF(EXACT(UPPER(_xlpm.x),LOWER(_xlpm.x))*ISERROR(VALUE(_xlpm.x))*EXACT(9504&lt;CODE(_xlpm.x),CODE(_xlpm.x)&lt;9591),_xlpm.x,ASC(_xlpm.x)))),"ｰ","ー"),"~","～"))</f>
        <v/>
      </c>
      <c r="B45" s="94" t="str" cm="1">
        <f t="array" aca="1" ref="B45" ca="1">ASC(SUBSTITUTE(SUBSTITUTE(SUBSTITUTE(SUBSTITUTE(SUBSTITUTE(SUBSTITUTE(SUBSTITUTE(IF(分析依頼書!C103="","",IF(CELL("type",分析依頼書!E103)="b","未記入",IFERROR(IF(OR(分析依頼書!E103=TEXT(VALUE(分析依頼書!E103),"yyyy年M月d日"),分析依頼書!E103=TEXT(VALUE(分析依頼書!E103),"yyyy/M/d")),TEXT(VALUE(分析依頼書!E103),"yyyy年M月d日"),IF(OR(分析依頼書!E103=TEXT(VALUE(分析依頼書!E103),"yyyy年M月"),分析依頼書!E103=TEXT(VALUE(分析依頼書!E103),"yyyy/M")),TEXT(VALUE(分析依頼書!E103),"yyyy年M月"),IF(OR(分析依頼書!E103=TEXT(VALUE(分析依頼書!E103),"yyyy年"),分析依頼書!E103=TEXT(VALUE(分析依頼書!E103),"yyyy")),TEXT(VALUE(分析依頼書!E103),"yyyy年M月"),分析依頼書!E103))),分析依頼書!E103))),"不明","-"),"?","-"),"？","-"),"ー","-"),"―","-"),"‐","-"),"－","-"))</f>
        <v/>
      </c>
      <c r="C45" s="94" t="str">
        <f>IF(分析依頼書!C103="","",IF(ISNUMBER(分析依頼書!A103)=FALSE,ROW(C45)-10,IF(VALUE(分析依頼書!A103)=VALUE(ROW(C45))-10,VALUE(分析依頼書!A103),ROW(C45)-10)))</f>
        <v/>
      </c>
      <c r="E45" s="95" t="str">
        <f>IF(分析依頼書!C103="","",IF(分析依頼書!C103="欠番",77,IF(D$11&lt;&gt;11,IF(F$6="無",D$11,D$11+1),IF(AND(VALUE(分析依頼書!J103)&lt;&gt;-2,F$6="無"),73,IF(AND(VALUE(分析依頼書!J103)&lt;&gt;-2,F$6="有"),74,IF(AND(VALUE(分析依頼書!J103)=-2,F$6="無"),75,IF(AND(VALUE(分析依頼書!J103)=-2,F$6="有"),76,IF(F$6="無",73,74))))))))</f>
        <v/>
      </c>
      <c r="F45" s="96" t="str">
        <f>IF(分析依頼書!C103="","",IF(E$3=TRUE,371,IF(E$4=TRUE,372,IF(E$5=TRUE,381,IF(E$6="特急",369,371)))))</f>
        <v/>
      </c>
      <c r="G45" s="91" t="str">
        <f>IF(分析依頼書!G$65&lt;&gt;"",分析依頼書!G$65,"")</f>
        <v/>
      </c>
      <c r="H45" s="88" t="str">
        <f>IF(分析依頼書!C103="","",IF(E$3=TRUE,7,IF(E$4=TRUE,8,IF(E$5=TRUE,9,IF(E$6="特急",2,"")))))</f>
        <v/>
      </c>
      <c r="J45" s="98" t="s">
        <v>139</v>
      </c>
      <c r="K45" s="99" t="str">
        <f>IF(分析依頼書!C103="","",IF(COUNTIF(分析依頼書!H$65,"*Ｆ?????*")&gt;0,MID(分析依頼書!H$65,FIND("Ｆ",分析依頼書!H$65),6),""))</f>
        <v/>
      </c>
      <c r="L45" t="str">
        <f>IF(分析依頼書!C103="","","-")</f>
        <v/>
      </c>
      <c r="M45" t="str" cm="1">
        <f t="array" ref="M45">IF(分析依頼書!C103="","",IF(分析依頼書!H103="","未記入",SUBSTITUTE(SUBSTITUTE(SUBSTITUTE(SUBSTITUTE(SUBSTITUTE(SUBSTITUTE(SUBSTITUTE(SUBSTITUTE(_xlfn.LET(_xlpm.x,MID(DBCS(分析依頼書!H103),_xlfn.SEQUENCE(LEN(DBCS(分析依頼書!H103))),1),_xlfn.CONCAT(IF(EXACT(UPPER(_xlpm.x),LOWER(_xlpm.x))*ISERROR(VALUE(_xlpm.x))*EXACT(9504&lt;CODE(_xlpm.x),CODE(_xlpm.x)&lt;9591),_xlpm.x,ASC(_xlpm.x)))),"ｰ","ー"),"~","～"),"(株)","株式会社"),"（株）","株式会社"),"㈱","株式会社"),"(有)","有限会社"),"㈲","有限会社"),"（有）","有限会社")))</f>
        <v/>
      </c>
      <c r="N45" t="str" cm="1">
        <f t="array" ref="N45">IF(分析依頼書!C103="","",IF(分析依頼書!I103="","未記入",SUBSTITUTE(SUBSTITUTE(SUBSTITUTE(SUBSTITUTE(SUBSTITUTE(SUBSTITUTE(SUBSTITUTE(SUBSTITUTE(_xlfn.LET(_xlpm.x,MID(DBCS(分析依頼書!I103),_xlfn.SEQUENCE(LEN(DBCS(分析依頼書!I103))),1),_xlfn.CONCAT(IF(EXACT(UPPER(_xlpm.x),LOWER(_xlpm.x))*ISERROR(VALUE(_xlpm.x))*EXACT(9504&lt;CODE(_xlpm.x),CODE(_xlpm.x)&lt;9591),_xlpm.x,ASC(_xlpm.x)))),"ｰ","ー"),"~","～"),"(株)","株式会社"),"（株）","株式会社"),"㈱","株式会社"),"(有)","有限会社"),"㈲","有限会社"),"（有）","有限会社")))</f>
        <v/>
      </c>
      <c r="O45" t="str">
        <f>IF(分析依頼書!C103="","",IF(EXACT(C45,分析依頼書!A103),"",分析依頼書!A103))</f>
        <v/>
      </c>
      <c r="P45" t="str" cm="1">
        <f t="array" ref="P45">IF(分析依頼書!C103="","",IF(分析依頼書!G103="","未記入",SUBSTITUTE(SUBSTITUTE(_xlfn.LET(_xlpm.x,MID(DBCS(分析依頼書!G103),_xlfn.SEQUENCE(LEN(DBCS(分析依頼書!G103))),1),_xlfn.CONCAT(IF(EXACT(UPPER(_xlpm.x),LOWER(_xlpm.x))*ISERROR(VALUE(_xlpm.x))*EXACT(9504&lt;CODE(_xlpm.x),CODE(_xlpm.x)&lt;9591),_xlpm.x,ASC(_xlpm.x)))),"ｰ","ー"),"~","～")))</f>
        <v/>
      </c>
      <c r="Q45" t="str" cm="1">
        <f t="array" ref="Q45">IF(分析依頼書!C103="","",IF(分析依頼書!D103="","未記入",SUBSTITUTE(SUBSTITUTE(_xlfn.LET(_xlpm.x,MID(DBCS(分析依頼書!D103),_xlfn.SEQUENCE(LEN(DBCS(分析依頼書!D103))),1),_xlfn.CONCAT(IF(EXACT(UPPER(_xlpm.x),LOWER(_xlpm.x))*ISERROR(VALUE(_xlpm.x))*EXACT(9504&lt;CODE(_xlpm.x),CODE(_xlpm.x)&lt;9591),_xlpm.x,ASC(_xlpm.x)))),"ｰ","ー"),"~","～")))</f>
        <v/>
      </c>
      <c r="R45" t="str" cm="1">
        <f t="array" ref="R45">IF(分析依頼書!C103="","",IF(分析依頼書!F103="","未記入",SUBSTITUTE(SUBSTITUTE(_xlfn.LET(_xlpm.x,MID(DBCS(分析依頼書!F103),_xlfn.SEQUENCE(LEN(DBCS(分析依頼書!F103))),1),_xlfn.CONCAT(IF(EXACT(UPPER(_xlpm.x),LOWER(_xlpm.x))*ISERROR(VALUE(_xlpm.x))*EXACT(9504&lt;CODE(_xlpm.x),CODE(_xlpm.x)&lt;9591),_xlpm.x,ASC(_xlpm.x)))),"ｰ","ー"),"~","～")))</f>
        <v/>
      </c>
    </row>
    <row r="46" spans="1:18" ht="15" thickTop="1" thickBot="1" x14ac:dyDescent="0.2">
      <c r="A46" t="str" cm="1">
        <f t="array" ref="A46">IF(分析依頼書!C104="","",SUBSTITUTE(SUBSTITUTE(_xlfn.LET(_xlpm.x,MID(DBCS(分析依頼書!C104),_xlfn.SEQUENCE(LEN(DBCS(分析依頼書!C104))),1),_xlfn.CONCAT(IF(EXACT(UPPER(_xlpm.x),LOWER(_xlpm.x))*ISERROR(VALUE(_xlpm.x))*EXACT(9504&lt;CODE(_xlpm.x),CODE(_xlpm.x)&lt;9591),_xlpm.x,ASC(_xlpm.x)))),"ｰ","ー"),"~","～"))</f>
        <v/>
      </c>
      <c r="B46" s="94" t="str" cm="1">
        <f t="array" aca="1" ref="B46" ca="1">ASC(SUBSTITUTE(SUBSTITUTE(SUBSTITUTE(SUBSTITUTE(SUBSTITUTE(SUBSTITUTE(SUBSTITUTE(IF(分析依頼書!C104="","",IF(CELL("type",分析依頼書!E104)="b","未記入",IFERROR(IF(OR(分析依頼書!E104=TEXT(VALUE(分析依頼書!E104),"yyyy年M月d日"),分析依頼書!E104=TEXT(VALUE(分析依頼書!E104),"yyyy/M/d")),TEXT(VALUE(分析依頼書!E104),"yyyy年M月d日"),IF(OR(分析依頼書!E104=TEXT(VALUE(分析依頼書!E104),"yyyy年M月"),分析依頼書!E104=TEXT(VALUE(分析依頼書!E104),"yyyy/M")),TEXT(VALUE(分析依頼書!E104),"yyyy年M月"),IF(OR(分析依頼書!E104=TEXT(VALUE(分析依頼書!E104),"yyyy年"),分析依頼書!E104=TEXT(VALUE(分析依頼書!E104),"yyyy")),TEXT(VALUE(分析依頼書!E104),"yyyy年M月"),分析依頼書!E104))),分析依頼書!E104))),"不明","-"),"?","-"),"？","-"),"ー","-"),"―","-"),"‐","-"),"－","-"))</f>
        <v/>
      </c>
      <c r="C46" s="94" t="str">
        <f>IF(分析依頼書!C104="","",IF(ISNUMBER(分析依頼書!A104)=FALSE,ROW(C46)-10,IF(VALUE(分析依頼書!A104)=VALUE(ROW(C46))-10,VALUE(分析依頼書!A104),ROW(C46)-10)))</f>
        <v/>
      </c>
      <c r="E46" s="95" t="str">
        <f>IF(分析依頼書!C104="","",IF(分析依頼書!C104="欠番",77,IF(D$11&lt;&gt;11,IF(F$6="無",D$11,D$11+1),IF(AND(VALUE(分析依頼書!J104)&lt;&gt;-2,F$6="無"),73,IF(AND(VALUE(分析依頼書!J104)&lt;&gt;-2,F$6="有"),74,IF(AND(VALUE(分析依頼書!J104)=-2,F$6="無"),75,IF(AND(VALUE(分析依頼書!J104)=-2,F$6="有"),76,IF(F$6="無",73,74))))))))</f>
        <v/>
      </c>
      <c r="F46" s="96" t="str">
        <f>IF(分析依頼書!C104="","",IF(E$3=TRUE,371,IF(E$4=TRUE,372,IF(E$5=TRUE,381,IF(E$6="特急",369,371)))))</f>
        <v/>
      </c>
      <c r="G46" s="91" t="str">
        <f>IF(分析依頼書!G$65&lt;&gt;"",分析依頼書!G$65,"")</f>
        <v/>
      </c>
      <c r="H46" s="88" t="str">
        <f>IF(分析依頼書!C104="","",IF(E$3=TRUE,7,IF(E$4=TRUE,8,IF(E$5=TRUE,9,IF(E$6="特急",2,"")))))</f>
        <v/>
      </c>
      <c r="J46" s="98" t="s">
        <v>139</v>
      </c>
      <c r="K46" s="99" t="str">
        <f>IF(分析依頼書!C104="","",IF(COUNTIF(分析依頼書!H$65,"*Ｆ?????*")&gt;0,MID(分析依頼書!H$65,FIND("Ｆ",分析依頼書!H$65),6),""))</f>
        <v/>
      </c>
      <c r="L46" t="str">
        <f>IF(分析依頼書!C104="","","-")</f>
        <v/>
      </c>
      <c r="M46" t="str" cm="1">
        <f t="array" ref="M46">IF(分析依頼書!C104="","",IF(分析依頼書!H104="","未記入",SUBSTITUTE(SUBSTITUTE(SUBSTITUTE(SUBSTITUTE(SUBSTITUTE(SUBSTITUTE(SUBSTITUTE(SUBSTITUTE(_xlfn.LET(_xlpm.x,MID(DBCS(分析依頼書!H104),_xlfn.SEQUENCE(LEN(DBCS(分析依頼書!H104))),1),_xlfn.CONCAT(IF(EXACT(UPPER(_xlpm.x),LOWER(_xlpm.x))*ISERROR(VALUE(_xlpm.x))*EXACT(9504&lt;CODE(_xlpm.x),CODE(_xlpm.x)&lt;9591),_xlpm.x,ASC(_xlpm.x)))),"ｰ","ー"),"~","～"),"(株)","株式会社"),"（株）","株式会社"),"㈱","株式会社"),"(有)","有限会社"),"㈲","有限会社"),"（有）","有限会社")))</f>
        <v/>
      </c>
      <c r="N46" t="str" cm="1">
        <f t="array" ref="N46">IF(分析依頼書!C104="","",IF(分析依頼書!I104="","未記入",SUBSTITUTE(SUBSTITUTE(SUBSTITUTE(SUBSTITUTE(SUBSTITUTE(SUBSTITUTE(SUBSTITUTE(SUBSTITUTE(_xlfn.LET(_xlpm.x,MID(DBCS(分析依頼書!I104),_xlfn.SEQUENCE(LEN(DBCS(分析依頼書!I104))),1),_xlfn.CONCAT(IF(EXACT(UPPER(_xlpm.x),LOWER(_xlpm.x))*ISERROR(VALUE(_xlpm.x))*EXACT(9504&lt;CODE(_xlpm.x),CODE(_xlpm.x)&lt;9591),_xlpm.x,ASC(_xlpm.x)))),"ｰ","ー"),"~","～"),"(株)","株式会社"),"（株）","株式会社"),"㈱","株式会社"),"(有)","有限会社"),"㈲","有限会社"),"（有）","有限会社")))</f>
        <v/>
      </c>
      <c r="O46" t="str">
        <f>IF(分析依頼書!C104="","",IF(EXACT(C46,分析依頼書!A104),"",分析依頼書!A104))</f>
        <v/>
      </c>
      <c r="P46" t="str" cm="1">
        <f t="array" ref="P46">IF(分析依頼書!C104="","",IF(分析依頼書!G104="","未記入",SUBSTITUTE(SUBSTITUTE(_xlfn.LET(_xlpm.x,MID(DBCS(分析依頼書!G104),_xlfn.SEQUENCE(LEN(DBCS(分析依頼書!G104))),1),_xlfn.CONCAT(IF(EXACT(UPPER(_xlpm.x),LOWER(_xlpm.x))*ISERROR(VALUE(_xlpm.x))*EXACT(9504&lt;CODE(_xlpm.x),CODE(_xlpm.x)&lt;9591),_xlpm.x,ASC(_xlpm.x)))),"ｰ","ー"),"~","～")))</f>
        <v/>
      </c>
      <c r="Q46" t="str" cm="1">
        <f t="array" ref="Q46">IF(分析依頼書!C104="","",IF(分析依頼書!D104="","未記入",SUBSTITUTE(SUBSTITUTE(_xlfn.LET(_xlpm.x,MID(DBCS(分析依頼書!D104),_xlfn.SEQUENCE(LEN(DBCS(分析依頼書!D104))),1),_xlfn.CONCAT(IF(EXACT(UPPER(_xlpm.x),LOWER(_xlpm.x))*ISERROR(VALUE(_xlpm.x))*EXACT(9504&lt;CODE(_xlpm.x),CODE(_xlpm.x)&lt;9591),_xlpm.x,ASC(_xlpm.x)))),"ｰ","ー"),"~","～")))</f>
        <v/>
      </c>
      <c r="R46" t="str" cm="1">
        <f t="array" ref="R46">IF(分析依頼書!C104="","",IF(分析依頼書!F104="","未記入",SUBSTITUTE(SUBSTITUTE(_xlfn.LET(_xlpm.x,MID(DBCS(分析依頼書!F104),_xlfn.SEQUENCE(LEN(DBCS(分析依頼書!F104))),1),_xlfn.CONCAT(IF(EXACT(UPPER(_xlpm.x),LOWER(_xlpm.x))*ISERROR(VALUE(_xlpm.x))*EXACT(9504&lt;CODE(_xlpm.x),CODE(_xlpm.x)&lt;9591),_xlpm.x,ASC(_xlpm.x)))),"ｰ","ー"),"~","～")))</f>
        <v/>
      </c>
    </row>
    <row r="47" spans="1:18" ht="15" thickTop="1" thickBot="1" x14ac:dyDescent="0.2">
      <c r="A47" t="str" cm="1">
        <f t="array" ref="A47">IF(分析依頼書!C105="","",SUBSTITUTE(SUBSTITUTE(_xlfn.LET(_xlpm.x,MID(DBCS(分析依頼書!C105),_xlfn.SEQUENCE(LEN(DBCS(分析依頼書!C105))),1),_xlfn.CONCAT(IF(EXACT(UPPER(_xlpm.x),LOWER(_xlpm.x))*ISERROR(VALUE(_xlpm.x))*EXACT(9504&lt;CODE(_xlpm.x),CODE(_xlpm.x)&lt;9591),_xlpm.x,ASC(_xlpm.x)))),"ｰ","ー"),"~","～"))</f>
        <v/>
      </c>
      <c r="B47" s="94" t="str" cm="1">
        <f t="array" aca="1" ref="B47" ca="1">ASC(SUBSTITUTE(SUBSTITUTE(SUBSTITUTE(SUBSTITUTE(SUBSTITUTE(SUBSTITUTE(SUBSTITUTE(IF(分析依頼書!C105="","",IF(CELL("type",分析依頼書!E105)="b","未記入",IFERROR(IF(OR(分析依頼書!E105=TEXT(VALUE(分析依頼書!E105),"yyyy年M月d日"),分析依頼書!E105=TEXT(VALUE(分析依頼書!E105),"yyyy/M/d")),TEXT(VALUE(分析依頼書!E105),"yyyy年M月d日"),IF(OR(分析依頼書!E105=TEXT(VALUE(分析依頼書!E105),"yyyy年M月"),分析依頼書!E105=TEXT(VALUE(分析依頼書!E105),"yyyy/M")),TEXT(VALUE(分析依頼書!E105),"yyyy年M月"),IF(OR(分析依頼書!E105=TEXT(VALUE(分析依頼書!E105),"yyyy年"),分析依頼書!E105=TEXT(VALUE(分析依頼書!E105),"yyyy")),TEXT(VALUE(分析依頼書!E105),"yyyy年M月"),分析依頼書!E105))),分析依頼書!E105))),"不明","-"),"?","-"),"？","-"),"ー","-"),"―","-"),"‐","-"),"－","-"))</f>
        <v/>
      </c>
      <c r="C47" s="94" t="str">
        <f>IF(分析依頼書!C105="","",IF(ISNUMBER(分析依頼書!A105)=FALSE,ROW(C47)-10,IF(VALUE(分析依頼書!A105)=VALUE(ROW(C47))-10,VALUE(分析依頼書!A105),ROW(C47)-10)))</f>
        <v/>
      </c>
      <c r="E47" s="95" t="str">
        <f>IF(分析依頼書!C105="","",IF(分析依頼書!C105="欠番",77,IF(D$11&lt;&gt;11,IF(F$6="無",D$11,D$11+1),IF(AND(VALUE(分析依頼書!J105)&lt;&gt;-2,F$6="無"),73,IF(AND(VALUE(分析依頼書!J105)&lt;&gt;-2,F$6="有"),74,IF(AND(VALUE(分析依頼書!J105)=-2,F$6="無"),75,IF(AND(VALUE(分析依頼書!J105)=-2,F$6="有"),76,IF(F$6="無",73,74))))))))</f>
        <v/>
      </c>
      <c r="F47" s="96" t="str">
        <f>IF(分析依頼書!C105="","",IF(E$3=TRUE,371,IF(E$4=TRUE,372,IF(E$5=TRUE,381,IF(E$6="特急",369,371)))))</f>
        <v/>
      </c>
      <c r="G47" s="91" t="str">
        <f>IF(分析依頼書!G$65&lt;&gt;"",分析依頼書!G$65,"")</f>
        <v/>
      </c>
      <c r="H47" s="88" t="str">
        <f>IF(分析依頼書!C105="","",IF(E$3=TRUE,7,IF(E$4=TRUE,8,IF(E$5=TRUE,9,IF(E$6="特急",2,"")))))</f>
        <v/>
      </c>
      <c r="J47" s="98" t="s">
        <v>139</v>
      </c>
      <c r="K47" s="99" t="str">
        <f>IF(分析依頼書!C105="","",IF(COUNTIF(分析依頼書!H$65,"*Ｆ?????*")&gt;0,MID(分析依頼書!H$65,FIND("Ｆ",分析依頼書!H$65),6),""))</f>
        <v/>
      </c>
      <c r="L47" t="str">
        <f>IF(分析依頼書!C105="","","-")</f>
        <v/>
      </c>
      <c r="M47" t="str" cm="1">
        <f t="array" ref="M47">IF(分析依頼書!C105="","",IF(分析依頼書!H105="","未記入",SUBSTITUTE(SUBSTITUTE(SUBSTITUTE(SUBSTITUTE(SUBSTITUTE(SUBSTITUTE(SUBSTITUTE(SUBSTITUTE(_xlfn.LET(_xlpm.x,MID(DBCS(分析依頼書!H105),_xlfn.SEQUENCE(LEN(DBCS(分析依頼書!H105))),1),_xlfn.CONCAT(IF(EXACT(UPPER(_xlpm.x),LOWER(_xlpm.x))*ISERROR(VALUE(_xlpm.x))*EXACT(9504&lt;CODE(_xlpm.x),CODE(_xlpm.x)&lt;9591),_xlpm.x,ASC(_xlpm.x)))),"ｰ","ー"),"~","～"),"(株)","株式会社"),"（株）","株式会社"),"㈱","株式会社"),"(有)","有限会社"),"㈲","有限会社"),"（有）","有限会社")))</f>
        <v/>
      </c>
      <c r="N47" t="str" cm="1">
        <f t="array" ref="N47">IF(分析依頼書!C105="","",IF(分析依頼書!I105="","未記入",SUBSTITUTE(SUBSTITUTE(SUBSTITUTE(SUBSTITUTE(SUBSTITUTE(SUBSTITUTE(SUBSTITUTE(SUBSTITUTE(_xlfn.LET(_xlpm.x,MID(DBCS(分析依頼書!I105),_xlfn.SEQUENCE(LEN(DBCS(分析依頼書!I105))),1),_xlfn.CONCAT(IF(EXACT(UPPER(_xlpm.x),LOWER(_xlpm.x))*ISERROR(VALUE(_xlpm.x))*EXACT(9504&lt;CODE(_xlpm.x),CODE(_xlpm.x)&lt;9591),_xlpm.x,ASC(_xlpm.x)))),"ｰ","ー"),"~","～"),"(株)","株式会社"),"（株）","株式会社"),"㈱","株式会社"),"(有)","有限会社"),"㈲","有限会社"),"（有）","有限会社")))</f>
        <v/>
      </c>
      <c r="O47" t="str">
        <f>IF(分析依頼書!C105="","",IF(EXACT(C47,分析依頼書!A105),"",分析依頼書!A105))</f>
        <v/>
      </c>
      <c r="P47" t="str" cm="1">
        <f t="array" ref="P47">IF(分析依頼書!C105="","",IF(分析依頼書!G105="","未記入",SUBSTITUTE(SUBSTITUTE(_xlfn.LET(_xlpm.x,MID(DBCS(分析依頼書!G105),_xlfn.SEQUENCE(LEN(DBCS(分析依頼書!G105))),1),_xlfn.CONCAT(IF(EXACT(UPPER(_xlpm.x),LOWER(_xlpm.x))*ISERROR(VALUE(_xlpm.x))*EXACT(9504&lt;CODE(_xlpm.x),CODE(_xlpm.x)&lt;9591),_xlpm.x,ASC(_xlpm.x)))),"ｰ","ー"),"~","～")))</f>
        <v/>
      </c>
      <c r="Q47" t="str" cm="1">
        <f t="array" ref="Q47">IF(分析依頼書!C105="","",IF(分析依頼書!D105="","未記入",SUBSTITUTE(SUBSTITUTE(_xlfn.LET(_xlpm.x,MID(DBCS(分析依頼書!D105),_xlfn.SEQUENCE(LEN(DBCS(分析依頼書!D105))),1),_xlfn.CONCAT(IF(EXACT(UPPER(_xlpm.x),LOWER(_xlpm.x))*ISERROR(VALUE(_xlpm.x))*EXACT(9504&lt;CODE(_xlpm.x),CODE(_xlpm.x)&lt;9591),_xlpm.x,ASC(_xlpm.x)))),"ｰ","ー"),"~","～")))</f>
        <v/>
      </c>
      <c r="R47" t="str" cm="1">
        <f t="array" ref="R47">IF(分析依頼書!C105="","",IF(分析依頼書!F105="","未記入",SUBSTITUTE(SUBSTITUTE(_xlfn.LET(_xlpm.x,MID(DBCS(分析依頼書!F105),_xlfn.SEQUENCE(LEN(DBCS(分析依頼書!F105))),1),_xlfn.CONCAT(IF(EXACT(UPPER(_xlpm.x),LOWER(_xlpm.x))*ISERROR(VALUE(_xlpm.x))*EXACT(9504&lt;CODE(_xlpm.x),CODE(_xlpm.x)&lt;9591),_xlpm.x,ASC(_xlpm.x)))),"ｰ","ー"),"~","～")))</f>
        <v/>
      </c>
    </row>
    <row r="48" spans="1:18" ht="15" thickTop="1" thickBot="1" x14ac:dyDescent="0.2">
      <c r="A48" t="str" cm="1">
        <f t="array" ref="A48">IF(分析依頼書!C106="","",SUBSTITUTE(SUBSTITUTE(_xlfn.LET(_xlpm.x,MID(DBCS(分析依頼書!C106),_xlfn.SEQUENCE(LEN(DBCS(分析依頼書!C106))),1),_xlfn.CONCAT(IF(EXACT(UPPER(_xlpm.x),LOWER(_xlpm.x))*ISERROR(VALUE(_xlpm.x))*EXACT(9504&lt;CODE(_xlpm.x),CODE(_xlpm.x)&lt;9591),_xlpm.x,ASC(_xlpm.x)))),"ｰ","ー"),"~","～"))</f>
        <v/>
      </c>
      <c r="B48" s="94" t="str" cm="1">
        <f t="array" aca="1" ref="B48" ca="1">ASC(SUBSTITUTE(SUBSTITUTE(SUBSTITUTE(SUBSTITUTE(SUBSTITUTE(SUBSTITUTE(SUBSTITUTE(IF(分析依頼書!C106="","",IF(CELL("type",分析依頼書!E106)="b","未記入",IFERROR(IF(OR(分析依頼書!E106=TEXT(VALUE(分析依頼書!E106),"yyyy年M月d日"),分析依頼書!E106=TEXT(VALUE(分析依頼書!E106),"yyyy/M/d")),TEXT(VALUE(分析依頼書!E106),"yyyy年M月d日"),IF(OR(分析依頼書!E106=TEXT(VALUE(分析依頼書!E106),"yyyy年M月"),分析依頼書!E106=TEXT(VALUE(分析依頼書!E106),"yyyy/M")),TEXT(VALUE(分析依頼書!E106),"yyyy年M月"),IF(OR(分析依頼書!E106=TEXT(VALUE(分析依頼書!E106),"yyyy年"),分析依頼書!E106=TEXT(VALUE(分析依頼書!E106),"yyyy")),TEXT(VALUE(分析依頼書!E106),"yyyy年M月"),分析依頼書!E106))),分析依頼書!E106))),"不明","-"),"?","-"),"？","-"),"ー","-"),"―","-"),"‐","-"),"－","-"))</f>
        <v/>
      </c>
      <c r="C48" s="94" t="str">
        <f>IF(分析依頼書!C106="","",IF(ISNUMBER(分析依頼書!A106)=FALSE,ROW(C48)-10,IF(VALUE(分析依頼書!A106)=VALUE(ROW(C48))-10,VALUE(分析依頼書!A106),ROW(C48)-10)))</f>
        <v/>
      </c>
      <c r="E48" s="95" t="str">
        <f>IF(分析依頼書!C106="","",IF(分析依頼書!C106="欠番",77,IF(D$11&lt;&gt;11,IF(F$6="無",D$11,D$11+1),IF(AND(VALUE(分析依頼書!J106)&lt;&gt;-2,F$6="無"),73,IF(AND(VALUE(分析依頼書!J106)&lt;&gt;-2,F$6="有"),74,IF(AND(VALUE(分析依頼書!J106)=-2,F$6="無"),75,IF(AND(VALUE(分析依頼書!J106)=-2,F$6="有"),76,IF(F$6="無",73,74))))))))</f>
        <v/>
      </c>
      <c r="F48" s="96" t="str">
        <f>IF(分析依頼書!C106="","",IF(E$3=TRUE,371,IF(E$4=TRUE,372,IF(E$5=TRUE,381,IF(E$6="特急",369,371)))))</f>
        <v/>
      </c>
      <c r="G48" s="91" t="str">
        <f>IF(分析依頼書!G$65&lt;&gt;"",分析依頼書!G$65,"")</f>
        <v/>
      </c>
      <c r="H48" s="88" t="str">
        <f>IF(分析依頼書!C106="","",IF(E$3=TRUE,7,IF(E$4=TRUE,8,IF(E$5=TRUE,9,IF(E$6="特急",2,"")))))</f>
        <v/>
      </c>
      <c r="J48" s="98" t="s">
        <v>139</v>
      </c>
      <c r="K48" s="99" t="str">
        <f>IF(分析依頼書!C106="","",IF(COUNTIF(分析依頼書!H$65,"*Ｆ?????*")&gt;0,MID(分析依頼書!H$65,FIND("Ｆ",分析依頼書!H$65),6),""))</f>
        <v/>
      </c>
      <c r="L48" t="str">
        <f>IF(分析依頼書!C106="","","-")</f>
        <v/>
      </c>
      <c r="M48" t="str" cm="1">
        <f t="array" ref="M48">IF(分析依頼書!C106="","",IF(分析依頼書!H106="","未記入",SUBSTITUTE(SUBSTITUTE(SUBSTITUTE(SUBSTITUTE(SUBSTITUTE(SUBSTITUTE(SUBSTITUTE(SUBSTITUTE(_xlfn.LET(_xlpm.x,MID(DBCS(分析依頼書!H106),_xlfn.SEQUENCE(LEN(DBCS(分析依頼書!H106))),1),_xlfn.CONCAT(IF(EXACT(UPPER(_xlpm.x),LOWER(_xlpm.x))*ISERROR(VALUE(_xlpm.x))*EXACT(9504&lt;CODE(_xlpm.x),CODE(_xlpm.x)&lt;9591),_xlpm.x,ASC(_xlpm.x)))),"ｰ","ー"),"~","～"),"(株)","株式会社"),"（株）","株式会社"),"㈱","株式会社"),"(有)","有限会社"),"㈲","有限会社"),"（有）","有限会社")))</f>
        <v/>
      </c>
      <c r="N48" t="str" cm="1">
        <f t="array" ref="N48">IF(分析依頼書!C106="","",IF(分析依頼書!I106="","未記入",SUBSTITUTE(SUBSTITUTE(SUBSTITUTE(SUBSTITUTE(SUBSTITUTE(SUBSTITUTE(SUBSTITUTE(SUBSTITUTE(_xlfn.LET(_xlpm.x,MID(DBCS(分析依頼書!I106),_xlfn.SEQUENCE(LEN(DBCS(分析依頼書!I106))),1),_xlfn.CONCAT(IF(EXACT(UPPER(_xlpm.x),LOWER(_xlpm.x))*ISERROR(VALUE(_xlpm.x))*EXACT(9504&lt;CODE(_xlpm.x),CODE(_xlpm.x)&lt;9591),_xlpm.x,ASC(_xlpm.x)))),"ｰ","ー"),"~","～"),"(株)","株式会社"),"（株）","株式会社"),"㈱","株式会社"),"(有)","有限会社"),"㈲","有限会社"),"（有）","有限会社")))</f>
        <v/>
      </c>
      <c r="O48" t="str">
        <f>IF(分析依頼書!C106="","",IF(EXACT(C48,分析依頼書!A106),"",分析依頼書!A106))</f>
        <v/>
      </c>
      <c r="P48" t="str" cm="1">
        <f t="array" ref="P48">IF(分析依頼書!C106="","",IF(分析依頼書!G106="","未記入",SUBSTITUTE(SUBSTITUTE(_xlfn.LET(_xlpm.x,MID(DBCS(分析依頼書!G106),_xlfn.SEQUENCE(LEN(DBCS(分析依頼書!G106))),1),_xlfn.CONCAT(IF(EXACT(UPPER(_xlpm.x),LOWER(_xlpm.x))*ISERROR(VALUE(_xlpm.x))*EXACT(9504&lt;CODE(_xlpm.x),CODE(_xlpm.x)&lt;9591),_xlpm.x,ASC(_xlpm.x)))),"ｰ","ー"),"~","～")))</f>
        <v/>
      </c>
      <c r="Q48" t="str" cm="1">
        <f t="array" ref="Q48">IF(分析依頼書!C106="","",IF(分析依頼書!D106="","未記入",SUBSTITUTE(SUBSTITUTE(_xlfn.LET(_xlpm.x,MID(DBCS(分析依頼書!D106),_xlfn.SEQUENCE(LEN(DBCS(分析依頼書!D106))),1),_xlfn.CONCAT(IF(EXACT(UPPER(_xlpm.x),LOWER(_xlpm.x))*ISERROR(VALUE(_xlpm.x))*EXACT(9504&lt;CODE(_xlpm.x),CODE(_xlpm.x)&lt;9591),_xlpm.x,ASC(_xlpm.x)))),"ｰ","ー"),"~","～")))</f>
        <v/>
      </c>
      <c r="R48" t="str" cm="1">
        <f t="array" ref="R48">IF(分析依頼書!C106="","",IF(分析依頼書!F106="","未記入",SUBSTITUTE(SUBSTITUTE(_xlfn.LET(_xlpm.x,MID(DBCS(分析依頼書!F106),_xlfn.SEQUENCE(LEN(DBCS(分析依頼書!F106))),1),_xlfn.CONCAT(IF(EXACT(UPPER(_xlpm.x),LOWER(_xlpm.x))*ISERROR(VALUE(_xlpm.x))*EXACT(9504&lt;CODE(_xlpm.x),CODE(_xlpm.x)&lt;9591),_xlpm.x,ASC(_xlpm.x)))),"ｰ","ー"),"~","～")))</f>
        <v/>
      </c>
    </row>
    <row r="49" spans="1:18" ht="15" thickTop="1" thickBot="1" x14ac:dyDescent="0.2">
      <c r="A49" t="str" cm="1">
        <f t="array" ref="A49">IF(分析依頼書!C107="","",SUBSTITUTE(SUBSTITUTE(_xlfn.LET(_xlpm.x,MID(DBCS(分析依頼書!C107),_xlfn.SEQUENCE(LEN(DBCS(分析依頼書!C107))),1),_xlfn.CONCAT(IF(EXACT(UPPER(_xlpm.x),LOWER(_xlpm.x))*ISERROR(VALUE(_xlpm.x))*EXACT(9504&lt;CODE(_xlpm.x),CODE(_xlpm.x)&lt;9591),_xlpm.x,ASC(_xlpm.x)))),"ｰ","ー"),"~","～"))</f>
        <v/>
      </c>
      <c r="B49" s="94" t="str" cm="1">
        <f t="array" aca="1" ref="B49" ca="1">ASC(SUBSTITUTE(SUBSTITUTE(SUBSTITUTE(SUBSTITUTE(SUBSTITUTE(SUBSTITUTE(SUBSTITUTE(IF(分析依頼書!C107="","",IF(CELL("type",分析依頼書!E107)="b","未記入",IFERROR(IF(OR(分析依頼書!E107=TEXT(VALUE(分析依頼書!E107),"yyyy年M月d日"),分析依頼書!E107=TEXT(VALUE(分析依頼書!E107),"yyyy/M/d")),TEXT(VALUE(分析依頼書!E107),"yyyy年M月d日"),IF(OR(分析依頼書!E107=TEXT(VALUE(分析依頼書!E107),"yyyy年M月"),分析依頼書!E107=TEXT(VALUE(分析依頼書!E107),"yyyy/M")),TEXT(VALUE(分析依頼書!E107),"yyyy年M月"),IF(OR(分析依頼書!E107=TEXT(VALUE(分析依頼書!E107),"yyyy年"),分析依頼書!E107=TEXT(VALUE(分析依頼書!E107),"yyyy")),TEXT(VALUE(分析依頼書!E107),"yyyy年M月"),分析依頼書!E107))),分析依頼書!E107))),"不明","-"),"?","-"),"？","-"),"ー","-"),"―","-"),"‐","-"),"－","-"))</f>
        <v/>
      </c>
      <c r="C49" s="94" t="str">
        <f>IF(分析依頼書!C107="","",IF(ISNUMBER(分析依頼書!A107)=FALSE,ROW(C49)-10,IF(VALUE(分析依頼書!A107)=VALUE(ROW(C49))-10,VALUE(分析依頼書!A107),ROW(C49)-10)))</f>
        <v/>
      </c>
      <c r="E49" s="95" t="str">
        <f>IF(分析依頼書!C107="","",IF(分析依頼書!C107="欠番",77,IF(D$11&lt;&gt;11,IF(F$6="無",D$11,D$11+1),IF(AND(VALUE(分析依頼書!J107)&lt;&gt;-2,F$6="無"),73,IF(AND(VALUE(分析依頼書!J107)&lt;&gt;-2,F$6="有"),74,IF(AND(VALUE(分析依頼書!J107)=-2,F$6="無"),75,IF(AND(VALUE(分析依頼書!J107)=-2,F$6="有"),76,IF(F$6="無",73,74))))))))</f>
        <v/>
      </c>
      <c r="F49" s="96" t="str">
        <f>IF(分析依頼書!C107="","",IF(E$3=TRUE,371,IF(E$4=TRUE,372,IF(E$5=TRUE,381,IF(E$6="特急",369,371)))))</f>
        <v/>
      </c>
      <c r="G49" s="91" t="str">
        <f>IF(分析依頼書!G$65&lt;&gt;"",分析依頼書!G$65,"")</f>
        <v/>
      </c>
      <c r="H49" s="88" t="str">
        <f>IF(分析依頼書!C107="","",IF(E$3=TRUE,7,IF(E$4=TRUE,8,IF(E$5=TRUE,9,IF(E$6="特急",2,"")))))</f>
        <v/>
      </c>
      <c r="J49" s="98" t="s">
        <v>139</v>
      </c>
      <c r="K49" s="99" t="str">
        <f>IF(分析依頼書!C107="","",IF(COUNTIF(分析依頼書!H$65,"*Ｆ?????*")&gt;0,MID(分析依頼書!H$65,FIND("Ｆ",分析依頼書!H$65),6),""))</f>
        <v/>
      </c>
      <c r="L49" t="str">
        <f>IF(分析依頼書!C107="","","-")</f>
        <v/>
      </c>
      <c r="M49" t="str" cm="1">
        <f t="array" ref="M49">IF(分析依頼書!C107="","",IF(分析依頼書!H107="","未記入",SUBSTITUTE(SUBSTITUTE(SUBSTITUTE(SUBSTITUTE(SUBSTITUTE(SUBSTITUTE(SUBSTITUTE(SUBSTITUTE(_xlfn.LET(_xlpm.x,MID(DBCS(分析依頼書!H107),_xlfn.SEQUENCE(LEN(DBCS(分析依頼書!H107))),1),_xlfn.CONCAT(IF(EXACT(UPPER(_xlpm.x),LOWER(_xlpm.x))*ISERROR(VALUE(_xlpm.x))*EXACT(9504&lt;CODE(_xlpm.x),CODE(_xlpm.x)&lt;9591),_xlpm.x,ASC(_xlpm.x)))),"ｰ","ー"),"~","～"),"(株)","株式会社"),"（株）","株式会社"),"㈱","株式会社"),"(有)","有限会社"),"㈲","有限会社"),"（有）","有限会社")))</f>
        <v/>
      </c>
      <c r="N49" t="str" cm="1">
        <f t="array" ref="N49">IF(分析依頼書!C107="","",IF(分析依頼書!I107="","未記入",SUBSTITUTE(SUBSTITUTE(SUBSTITUTE(SUBSTITUTE(SUBSTITUTE(SUBSTITUTE(SUBSTITUTE(SUBSTITUTE(_xlfn.LET(_xlpm.x,MID(DBCS(分析依頼書!I107),_xlfn.SEQUENCE(LEN(DBCS(分析依頼書!I107))),1),_xlfn.CONCAT(IF(EXACT(UPPER(_xlpm.x),LOWER(_xlpm.x))*ISERROR(VALUE(_xlpm.x))*EXACT(9504&lt;CODE(_xlpm.x),CODE(_xlpm.x)&lt;9591),_xlpm.x,ASC(_xlpm.x)))),"ｰ","ー"),"~","～"),"(株)","株式会社"),"（株）","株式会社"),"㈱","株式会社"),"(有)","有限会社"),"㈲","有限会社"),"（有）","有限会社")))</f>
        <v/>
      </c>
      <c r="O49" t="str">
        <f>IF(分析依頼書!C107="","",IF(EXACT(C49,分析依頼書!A107),"",分析依頼書!A107))</f>
        <v/>
      </c>
      <c r="P49" t="str" cm="1">
        <f t="array" ref="P49">IF(分析依頼書!C107="","",IF(分析依頼書!G107="","未記入",SUBSTITUTE(SUBSTITUTE(_xlfn.LET(_xlpm.x,MID(DBCS(分析依頼書!G107),_xlfn.SEQUENCE(LEN(DBCS(分析依頼書!G107))),1),_xlfn.CONCAT(IF(EXACT(UPPER(_xlpm.x),LOWER(_xlpm.x))*ISERROR(VALUE(_xlpm.x))*EXACT(9504&lt;CODE(_xlpm.x),CODE(_xlpm.x)&lt;9591),_xlpm.x,ASC(_xlpm.x)))),"ｰ","ー"),"~","～")))</f>
        <v/>
      </c>
      <c r="Q49" t="str" cm="1">
        <f t="array" ref="Q49">IF(分析依頼書!C107="","",IF(分析依頼書!D107="","未記入",SUBSTITUTE(SUBSTITUTE(_xlfn.LET(_xlpm.x,MID(DBCS(分析依頼書!D107),_xlfn.SEQUENCE(LEN(DBCS(分析依頼書!D107))),1),_xlfn.CONCAT(IF(EXACT(UPPER(_xlpm.x),LOWER(_xlpm.x))*ISERROR(VALUE(_xlpm.x))*EXACT(9504&lt;CODE(_xlpm.x),CODE(_xlpm.x)&lt;9591),_xlpm.x,ASC(_xlpm.x)))),"ｰ","ー"),"~","～")))</f>
        <v/>
      </c>
      <c r="R49" t="str" cm="1">
        <f t="array" ref="R49">IF(分析依頼書!C107="","",IF(分析依頼書!F107="","未記入",SUBSTITUTE(SUBSTITUTE(_xlfn.LET(_xlpm.x,MID(DBCS(分析依頼書!F107),_xlfn.SEQUENCE(LEN(DBCS(分析依頼書!F107))),1),_xlfn.CONCAT(IF(EXACT(UPPER(_xlpm.x),LOWER(_xlpm.x))*ISERROR(VALUE(_xlpm.x))*EXACT(9504&lt;CODE(_xlpm.x),CODE(_xlpm.x)&lt;9591),_xlpm.x,ASC(_xlpm.x)))),"ｰ","ー"),"~","～")))</f>
        <v/>
      </c>
    </row>
    <row r="50" spans="1:18" ht="15" thickTop="1" thickBot="1" x14ac:dyDescent="0.2">
      <c r="A50" t="str" cm="1">
        <f t="array" ref="A50">IF(分析依頼書!C108="","",SUBSTITUTE(SUBSTITUTE(_xlfn.LET(_xlpm.x,MID(DBCS(分析依頼書!C108),_xlfn.SEQUENCE(LEN(DBCS(分析依頼書!C108))),1),_xlfn.CONCAT(IF(EXACT(UPPER(_xlpm.x),LOWER(_xlpm.x))*ISERROR(VALUE(_xlpm.x))*EXACT(9504&lt;CODE(_xlpm.x),CODE(_xlpm.x)&lt;9591),_xlpm.x,ASC(_xlpm.x)))),"ｰ","ー"),"~","～"))</f>
        <v/>
      </c>
      <c r="B50" s="94" t="str" cm="1">
        <f t="array" aca="1" ref="B50" ca="1">ASC(SUBSTITUTE(SUBSTITUTE(SUBSTITUTE(SUBSTITUTE(SUBSTITUTE(SUBSTITUTE(SUBSTITUTE(IF(分析依頼書!C108="","",IF(CELL("type",分析依頼書!E108)="b","未記入",IFERROR(IF(OR(分析依頼書!E108=TEXT(VALUE(分析依頼書!E108),"yyyy年M月d日"),分析依頼書!E108=TEXT(VALUE(分析依頼書!E108),"yyyy/M/d")),TEXT(VALUE(分析依頼書!E108),"yyyy年M月d日"),IF(OR(分析依頼書!E108=TEXT(VALUE(分析依頼書!E108),"yyyy年M月"),分析依頼書!E108=TEXT(VALUE(分析依頼書!E108),"yyyy/M")),TEXT(VALUE(分析依頼書!E108),"yyyy年M月"),IF(OR(分析依頼書!E108=TEXT(VALUE(分析依頼書!E108),"yyyy年"),分析依頼書!E108=TEXT(VALUE(分析依頼書!E108),"yyyy")),TEXT(VALUE(分析依頼書!E108),"yyyy年M月"),分析依頼書!E108))),分析依頼書!E108))),"不明","-"),"?","-"),"？","-"),"ー","-"),"―","-"),"‐","-"),"－","-"))</f>
        <v/>
      </c>
      <c r="C50" s="94" t="str">
        <f>IF(分析依頼書!C108="","",IF(ISNUMBER(分析依頼書!A108)=FALSE,ROW(C50)-10,IF(VALUE(分析依頼書!A108)=VALUE(ROW(C50))-10,VALUE(分析依頼書!A108),ROW(C50)-10)))</f>
        <v/>
      </c>
      <c r="E50" s="95" t="str">
        <f>IF(分析依頼書!C108="","",IF(分析依頼書!C108="欠番",77,IF(D$11&lt;&gt;11,IF(F$6="無",D$11,D$11+1),IF(AND(VALUE(分析依頼書!J108)&lt;&gt;-2,F$6="無"),73,IF(AND(VALUE(分析依頼書!J108)&lt;&gt;-2,F$6="有"),74,IF(AND(VALUE(分析依頼書!J108)=-2,F$6="無"),75,IF(AND(VALUE(分析依頼書!J108)=-2,F$6="有"),76,IF(F$6="無",73,74))))))))</f>
        <v/>
      </c>
      <c r="F50" s="96" t="str">
        <f>IF(分析依頼書!C108="","",IF(E$3=TRUE,371,IF(E$4=TRUE,372,IF(E$5=TRUE,381,IF(E$6="特急",369,371)))))</f>
        <v/>
      </c>
      <c r="G50" s="91" t="str">
        <f>IF(分析依頼書!G$65&lt;&gt;"",分析依頼書!G$65,"")</f>
        <v/>
      </c>
      <c r="H50" s="88" t="str">
        <f>IF(分析依頼書!C108="","",IF(E$3=TRUE,7,IF(E$4=TRUE,8,IF(E$5=TRUE,9,IF(E$6="特急",2,"")))))</f>
        <v/>
      </c>
      <c r="J50" s="98" t="s">
        <v>139</v>
      </c>
      <c r="K50" s="99" t="str">
        <f>IF(分析依頼書!C108="","",IF(COUNTIF(分析依頼書!H$65,"*Ｆ?????*")&gt;0,MID(分析依頼書!H$65,FIND("Ｆ",分析依頼書!H$65),6),""))</f>
        <v/>
      </c>
      <c r="L50" t="str">
        <f>IF(分析依頼書!C108="","","-")</f>
        <v/>
      </c>
      <c r="M50" t="str" cm="1">
        <f t="array" ref="M50">IF(分析依頼書!C108="","",IF(分析依頼書!H108="","未記入",SUBSTITUTE(SUBSTITUTE(SUBSTITUTE(SUBSTITUTE(SUBSTITUTE(SUBSTITUTE(SUBSTITUTE(SUBSTITUTE(_xlfn.LET(_xlpm.x,MID(DBCS(分析依頼書!H108),_xlfn.SEQUENCE(LEN(DBCS(分析依頼書!H108))),1),_xlfn.CONCAT(IF(EXACT(UPPER(_xlpm.x),LOWER(_xlpm.x))*ISERROR(VALUE(_xlpm.x))*EXACT(9504&lt;CODE(_xlpm.x),CODE(_xlpm.x)&lt;9591),_xlpm.x,ASC(_xlpm.x)))),"ｰ","ー"),"~","～"),"(株)","株式会社"),"（株）","株式会社"),"㈱","株式会社"),"(有)","有限会社"),"㈲","有限会社"),"（有）","有限会社")))</f>
        <v/>
      </c>
      <c r="N50" t="str" cm="1">
        <f t="array" ref="N50">IF(分析依頼書!C108="","",IF(分析依頼書!I108="","未記入",SUBSTITUTE(SUBSTITUTE(SUBSTITUTE(SUBSTITUTE(SUBSTITUTE(SUBSTITUTE(SUBSTITUTE(SUBSTITUTE(_xlfn.LET(_xlpm.x,MID(DBCS(分析依頼書!I108),_xlfn.SEQUENCE(LEN(DBCS(分析依頼書!I108))),1),_xlfn.CONCAT(IF(EXACT(UPPER(_xlpm.x),LOWER(_xlpm.x))*ISERROR(VALUE(_xlpm.x))*EXACT(9504&lt;CODE(_xlpm.x),CODE(_xlpm.x)&lt;9591),_xlpm.x,ASC(_xlpm.x)))),"ｰ","ー"),"~","～"),"(株)","株式会社"),"（株）","株式会社"),"㈱","株式会社"),"(有)","有限会社"),"㈲","有限会社"),"（有）","有限会社")))</f>
        <v/>
      </c>
      <c r="O50" t="str">
        <f>IF(分析依頼書!C108="","",IF(EXACT(C50,分析依頼書!A108),"",分析依頼書!A108))</f>
        <v/>
      </c>
      <c r="P50" t="str" cm="1">
        <f t="array" ref="P50">IF(分析依頼書!C108="","",IF(分析依頼書!G108="","未記入",SUBSTITUTE(SUBSTITUTE(_xlfn.LET(_xlpm.x,MID(DBCS(分析依頼書!G108),_xlfn.SEQUENCE(LEN(DBCS(分析依頼書!G108))),1),_xlfn.CONCAT(IF(EXACT(UPPER(_xlpm.x),LOWER(_xlpm.x))*ISERROR(VALUE(_xlpm.x))*EXACT(9504&lt;CODE(_xlpm.x),CODE(_xlpm.x)&lt;9591),_xlpm.x,ASC(_xlpm.x)))),"ｰ","ー"),"~","～")))</f>
        <v/>
      </c>
      <c r="Q50" t="str" cm="1">
        <f t="array" ref="Q50">IF(分析依頼書!C108="","",IF(分析依頼書!D108="","未記入",SUBSTITUTE(SUBSTITUTE(_xlfn.LET(_xlpm.x,MID(DBCS(分析依頼書!D108),_xlfn.SEQUENCE(LEN(DBCS(分析依頼書!D108))),1),_xlfn.CONCAT(IF(EXACT(UPPER(_xlpm.x),LOWER(_xlpm.x))*ISERROR(VALUE(_xlpm.x))*EXACT(9504&lt;CODE(_xlpm.x),CODE(_xlpm.x)&lt;9591),_xlpm.x,ASC(_xlpm.x)))),"ｰ","ー"),"~","～")))</f>
        <v/>
      </c>
      <c r="R50" t="str" cm="1">
        <f t="array" ref="R50">IF(分析依頼書!C108="","",IF(分析依頼書!F108="","未記入",SUBSTITUTE(SUBSTITUTE(_xlfn.LET(_xlpm.x,MID(DBCS(分析依頼書!F108),_xlfn.SEQUENCE(LEN(DBCS(分析依頼書!F108))),1),_xlfn.CONCAT(IF(EXACT(UPPER(_xlpm.x),LOWER(_xlpm.x))*ISERROR(VALUE(_xlpm.x))*EXACT(9504&lt;CODE(_xlpm.x),CODE(_xlpm.x)&lt;9591),_xlpm.x,ASC(_xlpm.x)))),"ｰ","ー"),"~","～")))</f>
        <v/>
      </c>
    </row>
    <row r="51" spans="1:18" ht="15" thickTop="1" thickBot="1" x14ac:dyDescent="0.2">
      <c r="A51" t="str" cm="1">
        <f t="array" ref="A51">IF(分析依頼書!C109="","",SUBSTITUTE(SUBSTITUTE(_xlfn.LET(_xlpm.x,MID(DBCS(分析依頼書!C109),_xlfn.SEQUENCE(LEN(DBCS(分析依頼書!C109))),1),_xlfn.CONCAT(IF(EXACT(UPPER(_xlpm.x),LOWER(_xlpm.x))*ISERROR(VALUE(_xlpm.x))*EXACT(9504&lt;CODE(_xlpm.x),CODE(_xlpm.x)&lt;9591),_xlpm.x,ASC(_xlpm.x)))),"ｰ","ー"),"~","～"))</f>
        <v/>
      </c>
      <c r="B51" s="94" t="str" cm="1">
        <f t="array" aca="1" ref="B51" ca="1">ASC(SUBSTITUTE(SUBSTITUTE(SUBSTITUTE(SUBSTITUTE(SUBSTITUTE(SUBSTITUTE(SUBSTITUTE(IF(分析依頼書!C109="","",IF(CELL("type",分析依頼書!E109)="b","未記入",IFERROR(IF(OR(分析依頼書!E109=TEXT(VALUE(分析依頼書!E109),"yyyy年M月d日"),分析依頼書!E109=TEXT(VALUE(分析依頼書!E109),"yyyy/M/d")),TEXT(VALUE(分析依頼書!E109),"yyyy年M月d日"),IF(OR(分析依頼書!E109=TEXT(VALUE(分析依頼書!E109),"yyyy年M月"),分析依頼書!E109=TEXT(VALUE(分析依頼書!E109),"yyyy/M")),TEXT(VALUE(分析依頼書!E109),"yyyy年M月"),IF(OR(分析依頼書!E109=TEXT(VALUE(分析依頼書!E109),"yyyy年"),分析依頼書!E109=TEXT(VALUE(分析依頼書!E109),"yyyy")),TEXT(VALUE(分析依頼書!E109),"yyyy年M月"),分析依頼書!E109))),分析依頼書!E109))),"不明","-"),"?","-"),"？","-"),"ー","-"),"―","-"),"‐","-"),"－","-"))</f>
        <v/>
      </c>
      <c r="C51" s="94" t="str">
        <f>IF(分析依頼書!C109="","",IF(ISNUMBER(分析依頼書!A109)=FALSE,ROW(C51)-10,IF(VALUE(分析依頼書!A109)=VALUE(ROW(C51))-10,VALUE(分析依頼書!A109),ROW(C51)-10)))</f>
        <v/>
      </c>
      <c r="E51" s="95" t="str">
        <f>IF(分析依頼書!C109="","",IF(分析依頼書!C109="欠番",77,IF(D$11&lt;&gt;11,IF(F$6="無",D$11,D$11+1),IF(AND(VALUE(分析依頼書!J109)&lt;&gt;-2,F$6="無"),73,IF(AND(VALUE(分析依頼書!J109)&lt;&gt;-2,F$6="有"),74,IF(AND(VALUE(分析依頼書!J109)=-2,F$6="無"),75,IF(AND(VALUE(分析依頼書!J109)=-2,F$6="有"),76,IF(F$6="無",73,74))))))))</f>
        <v/>
      </c>
      <c r="F51" s="96" t="str">
        <f>IF(分析依頼書!C109="","",IF(E$3=TRUE,371,IF(E$4=TRUE,372,IF(E$5=TRUE,381,IF(E$6="特急",369,371)))))</f>
        <v/>
      </c>
      <c r="G51" s="91" t="str">
        <f>IF(分析依頼書!G$65&lt;&gt;"",分析依頼書!G$65,"")</f>
        <v/>
      </c>
      <c r="H51" s="88" t="str">
        <f>IF(分析依頼書!C109="","",IF(E$3=TRUE,7,IF(E$4=TRUE,8,IF(E$5=TRUE,9,IF(E$6="特急",2,"")))))</f>
        <v/>
      </c>
      <c r="J51" s="98" t="s">
        <v>139</v>
      </c>
      <c r="K51" s="99" t="str">
        <f>IF(分析依頼書!C109="","",IF(COUNTIF(分析依頼書!H$65,"*Ｆ?????*")&gt;0,MID(分析依頼書!H$65,FIND("Ｆ",分析依頼書!H$65),6),""))</f>
        <v/>
      </c>
      <c r="L51" t="str">
        <f>IF(分析依頼書!C109="","","-")</f>
        <v/>
      </c>
      <c r="M51" t="str" cm="1">
        <f t="array" ref="M51">IF(分析依頼書!C109="","",IF(分析依頼書!H109="","未記入",SUBSTITUTE(SUBSTITUTE(SUBSTITUTE(SUBSTITUTE(SUBSTITUTE(SUBSTITUTE(SUBSTITUTE(SUBSTITUTE(_xlfn.LET(_xlpm.x,MID(DBCS(分析依頼書!H109),_xlfn.SEQUENCE(LEN(DBCS(分析依頼書!H109))),1),_xlfn.CONCAT(IF(EXACT(UPPER(_xlpm.x),LOWER(_xlpm.x))*ISERROR(VALUE(_xlpm.x))*EXACT(9504&lt;CODE(_xlpm.x),CODE(_xlpm.x)&lt;9591),_xlpm.x,ASC(_xlpm.x)))),"ｰ","ー"),"~","～"),"(株)","株式会社"),"（株）","株式会社"),"㈱","株式会社"),"(有)","有限会社"),"㈲","有限会社"),"（有）","有限会社")))</f>
        <v/>
      </c>
      <c r="N51" t="str" cm="1">
        <f t="array" ref="N51">IF(分析依頼書!C109="","",IF(分析依頼書!I109="","未記入",SUBSTITUTE(SUBSTITUTE(SUBSTITUTE(SUBSTITUTE(SUBSTITUTE(SUBSTITUTE(SUBSTITUTE(SUBSTITUTE(_xlfn.LET(_xlpm.x,MID(DBCS(分析依頼書!I109),_xlfn.SEQUENCE(LEN(DBCS(分析依頼書!I109))),1),_xlfn.CONCAT(IF(EXACT(UPPER(_xlpm.x),LOWER(_xlpm.x))*ISERROR(VALUE(_xlpm.x))*EXACT(9504&lt;CODE(_xlpm.x),CODE(_xlpm.x)&lt;9591),_xlpm.x,ASC(_xlpm.x)))),"ｰ","ー"),"~","～"),"(株)","株式会社"),"（株）","株式会社"),"㈱","株式会社"),"(有)","有限会社"),"㈲","有限会社"),"（有）","有限会社")))</f>
        <v/>
      </c>
      <c r="O51" t="str">
        <f>IF(分析依頼書!C109="","",IF(EXACT(C51,分析依頼書!A109),"",分析依頼書!A109))</f>
        <v/>
      </c>
      <c r="P51" t="str" cm="1">
        <f t="array" ref="P51">IF(分析依頼書!C109="","",IF(分析依頼書!G109="","未記入",SUBSTITUTE(SUBSTITUTE(_xlfn.LET(_xlpm.x,MID(DBCS(分析依頼書!G109),_xlfn.SEQUENCE(LEN(DBCS(分析依頼書!G109))),1),_xlfn.CONCAT(IF(EXACT(UPPER(_xlpm.x),LOWER(_xlpm.x))*ISERROR(VALUE(_xlpm.x))*EXACT(9504&lt;CODE(_xlpm.x),CODE(_xlpm.x)&lt;9591),_xlpm.x,ASC(_xlpm.x)))),"ｰ","ー"),"~","～")))</f>
        <v/>
      </c>
      <c r="Q51" t="str" cm="1">
        <f t="array" ref="Q51">IF(分析依頼書!C109="","",IF(分析依頼書!D109="","未記入",SUBSTITUTE(SUBSTITUTE(_xlfn.LET(_xlpm.x,MID(DBCS(分析依頼書!D109),_xlfn.SEQUENCE(LEN(DBCS(分析依頼書!D109))),1),_xlfn.CONCAT(IF(EXACT(UPPER(_xlpm.x),LOWER(_xlpm.x))*ISERROR(VALUE(_xlpm.x))*EXACT(9504&lt;CODE(_xlpm.x),CODE(_xlpm.x)&lt;9591),_xlpm.x,ASC(_xlpm.x)))),"ｰ","ー"),"~","～")))</f>
        <v/>
      </c>
      <c r="R51" t="str" cm="1">
        <f t="array" ref="R51">IF(分析依頼書!C109="","",IF(分析依頼書!F109="","未記入",SUBSTITUTE(SUBSTITUTE(_xlfn.LET(_xlpm.x,MID(DBCS(分析依頼書!F109),_xlfn.SEQUENCE(LEN(DBCS(分析依頼書!F109))),1),_xlfn.CONCAT(IF(EXACT(UPPER(_xlpm.x),LOWER(_xlpm.x))*ISERROR(VALUE(_xlpm.x))*EXACT(9504&lt;CODE(_xlpm.x),CODE(_xlpm.x)&lt;9591),_xlpm.x,ASC(_xlpm.x)))),"ｰ","ー"),"~","～")))</f>
        <v/>
      </c>
    </row>
    <row r="52" spans="1:18" ht="15" thickTop="1" thickBot="1" x14ac:dyDescent="0.2">
      <c r="A52" t="str" cm="1">
        <f t="array" ref="A52">IF(分析依頼書!C110="","",SUBSTITUTE(SUBSTITUTE(_xlfn.LET(_xlpm.x,MID(DBCS(分析依頼書!C110),_xlfn.SEQUENCE(LEN(DBCS(分析依頼書!C110))),1),_xlfn.CONCAT(IF(EXACT(UPPER(_xlpm.x),LOWER(_xlpm.x))*ISERROR(VALUE(_xlpm.x))*EXACT(9504&lt;CODE(_xlpm.x),CODE(_xlpm.x)&lt;9591),_xlpm.x,ASC(_xlpm.x)))),"ｰ","ー"),"~","～"))</f>
        <v/>
      </c>
      <c r="B52" s="94" t="str" cm="1">
        <f t="array" aca="1" ref="B52" ca="1">ASC(SUBSTITUTE(SUBSTITUTE(SUBSTITUTE(SUBSTITUTE(SUBSTITUTE(SUBSTITUTE(SUBSTITUTE(IF(分析依頼書!C110="","",IF(CELL("type",分析依頼書!E110)="b","未記入",IFERROR(IF(OR(分析依頼書!E110=TEXT(VALUE(分析依頼書!E110),"yyyy年M月d日"),分析依頼書!E110=TEXT(VALUE(分析依頼書!E110),"yyyy/M/d")),TEXT(VALUE(分析依頼書!E110),"yyyy年M月d日"),IF(OR(分析依頼書!E110=TEXT(VALUE(分析依頼書!E110),"yyyy年M月"),分析依頼書!E110=TEXT(VALUE(分析依頼書!E110),"yyyy/M")),TEXT(VALUE(分析依頼書!E110),"yyyy年M月"),IF(OR(分析依頼書!E110=TEXT(VALUE(分析依頼書!E110),"yyyy年"),分析依頼書!E110=TEXT(VALUE(分析依頼書!E110),"yyyy")),TEXT(VALUE(分析依頼書!E110),"yyyy年M月"),分析依頼書!E110))),分析依頼書!E110))),"不明","-"),"?","-"),"？","-"),"ー","-"),"―","-"),"‐","-"),"－","-"))</f>
        <v/>
      </c>
      <c r="C52" s="94" t="str">
        <f>IF(分析依頼書!C110="","",IF(ISNUMBER(分析依頼書!A110)=FALSE,ROW(C52)-10,IF(VALUE(分析依頼書!A110)=VALUE(ROW(C52))-10,VALUE(分析依頼書!A110),ROW(C52)-10)))</f>
        <v/>
      </c>
      <c r="E52" s="95" t="str">
        <f>IF(分析依頼書!C110="","",IF(分析依頼書!C110="欠番",77,IF(D$11&lt;&gt;11,IF(F$6="無",D$11,D$11+1),IF(AND(VALUE(分析依頼書!J110)&lt;&gt;-2,F$6="無"),73,IF(AND(VALUE(分析依頼書!J110)&lt;&gt;-2,F$6="有"),74,IF(AND(VALUE(分析依頼書!J110)=-2,F$6="無"),75,IF(AND(VALUE(分析依頼書!J110)=-2,F$6="有"),76,IF(F$6="無",73,74))))))))</f>
        <v/>
      </c>
      <c r="F52" s="96" t="str">
        <f>IF(分析依頼書!C110="","",IF(E$3=TRUE,371,IF(E$4=TRUE,372,IF(E$5=TRUE,381,IF(E$6="特急",369,371)))))</f>
        <v/>
      </c>
      <c r="G52" s="91" t="str">
        <f>IF(分析依頼書!G$65&lt;&gt;"",分析依頼書!G$65,"")</f>
        <v/>
      </c>
      <c r="H52" s="88" t="str">
        <f>IF(分析依頼書!C110="","",IF(E$3=TRUE,7,IF(E$4=TRUE,8,IF(E$5=TRUE,9,IF(E$6="特急",2,"")))))</f>
        <v/>
      </c>
      <c r="J52" s="98" t="s">
        <v>139</v>
      </c>
      <c r="K52" s="99" t="str">
        <f>IF(分析依頼書!C110="","",IF(COUNTIF(分析依頼書!H$65,"*Ｆ?????*")&gt;0,MID(分析依頼書!H$65,FIND("Ｆ",分析依頼書!H$65),6),""))</f>
        <v/>
      </c>
      <c r="L52" t="str">
        <f>IF(分析依頼書!C110="","","-")</f>
        <v/>
      </c>
      <c r="M52" t="str" cm="1">
        <f t="array" ref="M52">IF(分析依頼書!C110="","",IF(分析依頼書!H110="","未記入",SUBSTITUTE(SUBSTITUTE(SUBSTITUTE(SUBSTITUTE(SUBSTITUTE(SUBSTITUTE(SUBSTITUTE(SUBSTITUTE(_xlfn.LET(_xlpm.x,MID(DBCS(分析依頼書!H110),_xlfn.SEQUENCE(LEN(DBCS(分析依頼書!H110))),1),_xlfn.CONCAT(IF(EXACT(UPPER(_xlpm.x),LOWER(_xlpm.x))*ISERROR(VALUE(_xlpm.x))*EXACT(9504&lt;CODE(_xlpm.x),CODE(_xlpm.x)&lt;9591),_xlpm.x,ASC(_xlpm.x)))),"ｰ","ー"),"~","～"),"(株)","株式会社"),"（株）","株式会社"),"㈱","株式会社"),"(有)","有限会社"),"㈲","有限会社"),"（有）","有限会社")))</f>
        <v/>
      </c>
      <c r="N52" t="str" cm="1">
        <f t="array" ref="N52">IF(分析依頼書!C110="","",IF(分析依頼書!I110="","未記入",SUBSTITUTE(SUBSTITUTE(SUBSTITUTE(SUBSTITUTE(SUBSTITUTE(SUBSTITUTE(SUBSTITUTE(SUBSTITUTE(_xlfn.LET(_xlpm.x,MID(DBCS(分析依頼書!I110),_xlfn.SEQUENCE(LEN(DBCS(分析依頼書!I110))),1),_xlfn.CONCAT(IF(EXACT(UPPER(_xlpm.x),LOWER(_xlpm.x))*ISERROR(VALUE(_xlpm.x))*EXACT(9504&lt;CODE(_xlpm.x),CODE(_xlpm.x)&lt;9591),_xlpm.x,ASC(_xlpm.x)))),"ｰ","ー"),"~","～"),"(株)","株式会社"),"（株）","株式会社"),"㈱","株式会社"),"(有)","有限会社"),"㈲","有限会社"),"（有）","有限会社")))</f>
        <v/>
      </c>
      <c r="O52" t="str">
        <f>IF(分析依頼書!C110="","",IF(EXACT(C52,分析依頼書!A110),"",分析依頼書!A110))</f>
        <v/>
      </c>
      <c r="P52" t="str" cm="1">
        <f t="array" ref="P52">IF(分析依頼書!C110="","",IF(分析依頼書!G110="","未記入",SUBSTITUTE(SUBSTITUTE(_xlfn.LET(_xlpm.x,MID(DBCS(分析依頼書!G110),_xlfn.SEQUENCE(LEN(DBCS(分析依頼書!G110))),1),_xlfn.CONCAT(IF(EXACT(UPPER(_xlpm.x),LOWER(_xlpm.x))*ISERROR(VALUE(_xlpm.x))*EXACT(9504&lt;CODE(_xlpm.x),CODE(_xlpm.x)&lt;9591),_xlpm.x,ASC(_xlpm.x)))),"ｰ","ー"),"~","～")))</f>
        <v/>
      </c>
      <c r="Q52" t="str" cm="1">
        <f t="array" ref="Q52">IF(分析依頼書!C110="","",IF(分析依頼書!D110="","未記入",SUBSTITUTE(SUBSTITUTE(_xlfn.LET(_xlpm.x,MID(DBCS(分析依頼書!D110),_xlfn.SEQUENCE(LEN(DBCS(分析依頼書!D110))),1),_xlfn.CONCAT(IF(EXACT(UPPER(_xlpm.x),LOWER(_xlpm.x))*ISERROR(VALUE(_xlpm.x))*EXACT(9504&lt;CODE(_xlpm.x),CODE(_xlpm.x)&lt;9591),_xlpm.x,ASC(_xlpm.x)))),"ｰ","ー"),"~","～")))</f>
        <v/>
      </c>
      <c r="R52" t="str" cm="1">
        <f t="array" ref="R52">IF(分析依頼書!C110="","",IF(分析依頼書!F110="","未記入",SUBSTITUTE(SUBSTITUTE(_xlfn.LET(_xlpm.x,MID(DBCS(分析依頼書!F110),_xlfn.SEQUENCE(LEN(DBCS(分析依頼書!F110))),1),_xlfn.CONCAT(IF(EXACT(UPPER(_xlpm.x),LOWER(_xlpm.x))*ISERROR(VALUE(_xlpm.x))*EXACT(9504&lt;CODE(_xlpm.x),CODE(_xlpm.x)&lt;9591),_xlpm.x,ASC(_xlpm.x)))),"ｰ","ー"),"~","～")))</f>
        <v/>
      </c>
    </row>
    <row r="53" spans="1:18" ht="15" thickTop="1" thickBot="1" x14ac:dyDescent="0.2">
      <c r="A53" t="str" cm="1">
        <f t="array" ref="A53">IF(分析依頼書!C111="","",SUBSTITUTE(SUBSTITUTE(_xlfn.LET(_xlpm.x,MID(DBCS(分析依頼書!C111),_xlfn.SEQUENCE(LEN(DBCS(分析依頼書!C111))),1),_xlfn.CONCAT(IF(EXACT(UPPER(_xlpm.x),LOWER(_xlpm.x))*ISERROR(VALUE(_xlpm.x))*EXACT(9504&lt;CODE(_xlpm.x),CODE(_xlpm.x)&lt;9591),_xlpm.x,ASC(_xlpm.x)))),"ｰ","ー"),"~","～"))</f>
        <v/>
      </c>
      <c r="B53" s="94" t="str" cm="1">
        <f t="array" aca="1" ref="B53" ca="1">ASC(SUBSTITUTE(SUBSTITUTE(SUBSTITUTE(SUBSTITUTE(SUBSTITUTE(SUBSTITUTE(SUBSTITUTE(IF(分析依頼書!C111="","",IF(CELL("type",分析依頼書!E111)="b","未記入",IFERROR(IF(OR(分析依頼書!E111=TEXT(VALUE(分析依頼書!E111),"yyyy年M月d日"),分析依頼書!E111=TEXT(VALUE(分析依頼書!E111),"yyyy/M/d")),TEXT(VALUE(分析依頼書!E111),"yyyy年M月d日"),IF(OR(分析依頼書!E111=TEXT(VALUE(分析依頼書!E111),"yyyy年M月"),分析依頼書!E111=TEXT(VALUE(分析依頼書!E111),"yyyy/M")),TEXT(VALUE(分析依頼書!E111),"yyyy年M月"),IF(OR(分析依頼書!E111=TEXT(VALUE(分析依頼書!E111),"yyyy年"),分析依頼書!E111=TEXT(VALUE(分析依頼書!E111),"yyyy")),TEXT(VALUE(分析依頼書!E111),"yyyy年M月"),分析依頼書!E111))),分析依頼書!E111))),"不明","-"),"?","-"),"？","-"),"ー","-"),"―","-"),"‐","-"),"－","-"))</f>
        <v/>
      </c>
      <c r="C53" s="94" t="str">
        <f>IF(分析依頼書!C111="","",IF(ISNUMBER(分析依頼書!A111)=FALSE,ROW(C53)-10,IF(VALUE(分析依頼書!A111)=VALUE(ROW(C53))-10,VALUE(分析依頼書!A111),ROW(C53)-10)))</f>
        <v/>
      </c>
      <c r="E53" s="95" t="str">
        <f>IF(分析依頼書!C111="","",IF(分析依頼書!C111="欠番",77,IF(D$11&lt;&gt;11,IF(F$6="無",D$11,D$11+1),IF(AND(VALUE(分析依頼書!J111)&lt;&gt;-2,F$6="無"),73,IF(AND(VALUE(分析依頼書!J111)&lt;&gt;-2,F$6="有"),74,IF(AND(VALUE(分析依頼書!J111)=-2,F$6="無"),75,IF(AND(VALUE(分析依頼書!J111)=-2,F$6="有"),76,IF(F$6="無",73,74))))))))</f>
        <v/>
      </c>
      <c r="F53" s="96" t="str">
        <f>IF(分析依頼書!C111="","",IF(E$3=TRUE,371,IF(E$4=TRUE,372,IF(E$5=TRUE,381,IF(E$6="特急",369,371)))))</f>
        <v/>
      </c>
      <c r="G53" s="91" t="str">
        <f>IF(分析依頼書!G$65&lt;&gt;"",分析依頼書!G$65,"")</f>
        <v/>
      </c>
      <c r="H53" s="88" t="str">
        <f>IF(分析依頼書!C111="","",IF(E$3=TRUE,7,IF(E$4=TRUE,8,IF(E$5=TRUE,9,IF(E$6="特急",2,"")))))</f>
        <v/>
      </c>
      <c r="J53" s="98" t="s">
        <v>139</v>
      </c>
      <c r="K53" s="99" t="str">
        <f>IF(分析依頼書!C111="","",IF(COUNTIF(分析依頼書!H$65,"*Ｆ?????*")&gt;0,MID(分析依頼書!H$65,FIND("Ｆ",分析依頼書!H$65),6),""))</f>
        <v/>
      </c>
      <c r="L53" t="str">
        <f>IF(分析依頼書!C111="","","-")</f>
        <v/>
      </c>
      <c r="M53" t="str" cm="1">
        <f t="array" ref="M53">IF(分析依頼書!C111="","",IF(分析依頼書!H111="","未記入",SUBSTITUTE(SUBSTITUTE(SUBSTITUTE(SUBSTITUTE(SUBSTITUTE(SUBSTITUTE(SUBSTITUTE(SUBSTITUTE(_xlfn.LET(_xlpm.x,MID(DBCS(分析依頼書!H111),_xlfn.SEQUENCE(LEN(DBCS(分析依頼書!H111))),1),_xlfn.CONCAT(IF(EXACT(UPPER(_xlpm.x),LOWER(_xlpm.x))*ISERROR(VALUE(_xlpm.x))*EXACT(9504&lt;CODE(_xlpm.x),CODE(_xlpm.x)&lt;9591),_xlpm.x,ASC(_xlpm.x)))),"ｰ","ー"),"~","～"),"(株)","株式会社"),"（株）","株式会社"),"㈱","株式会社"),"(有)","有限会社"),"㈲","有限会社"),"（有）","有限会社")))</f>
        <v/>
      </c>
      <c r="N53" t="str" cm="1">
        <f t="array" ref="N53">IF(分析依頼書!C111="","",IF(分析依頼書!I111="","未記入",SUBSTITUTE(SUBSTITUTE(SUBSTITUTE(SUBSTITUTE(SUBSTITUTE(SUBSTITUTE(SUBSTITUTE(SUBSTITUTE(_xlfn.LET(_xlpm.x,MID(DBCS(分析依頼書!I111),_xlfn.SEQUENCE(LEN(DBCS(分析依頼書!I111))),1),_xlfn.CONCAT(IF(EXACT(UPPER(_xlpm.x),LOWER(_xlpm.x))*ISERROR(VALUE(_xlpm.x))*EXACT(9504&lt;CODE(_xlpm.x),CODE(_xlpm.x)&lt;9591),_xlpm.x,ASC(_xlpm.x)))),"ｰ","ー"),"~","～"),"(株)","株式会社"),"（株）","株式会社"),"㈱","株式会社"),"(有)","有限会社"),"㈲","有限会社"),"（有）","有限会社")))</f>
        <v/>
      </c>
      <c r="O53" t="str">
        <f>IF(分析依頼書!C111="","",IF(EXACT(C53,分析依頼書!A111),"",分析依頼書!A111))</f>
        <v/>
      </c>
      <c r="P53" t="str" cm="1">
        <f t="array" ref="P53">IF(分析依頼書!C111="","",IF(分析依頼書!G111="","未記入",SUBSTITUTE(SUBSTITUTE(_xlfn.LET(_xlpm.x,MID(DBCS(分析依頼書!G111),_xlfn.SEQUENCE(LEN(DBCS(分析依頼書!G111))),1),_xlfn.CONCAT(IF(EXACT(UPPER(_xlpm.x),LOWER(_xlpm.x))*ISERROR(VALUE(_xlpm.x))*EXACT(9504&lt;CODE(_xlpm.x),CODE(_xlpm.x)&lt;9591),_xlpm.x,ASC(_xlpm.x)))),"ｰ","ー"),"~","～")))</f>
        <v/>
      </c>
      <c r="Q53" t="str" cm="1">
        <f t="array" ref="Q53">IF(分析依頼書!C111="","",IF(分析依頼書!D111="","未記入",SUBSTITUTE(SUBSTITUTE(_xlfn.LET(_xlpm.x,MID(DBCS(分析依頼書!D111),_xlfn.SEQUENCE(LEN(DBCS(分析依頼書!D111))),1),_xlfn.CONCAT(IF(EXACT(UPPER(_xlpm.x),LOWER(_xlpm.x))*ISERROR(VALUE(_xlpm.x))*EXACT(9504&lt;CODE(_xlpm.x),CODE(_xlpm.x)&lt;9591),_xlpm.x,ASC(_xlpm.x)))),"ｰ","ー"),"~","～")))</f>
        <v/>
      </c>
      <c r="R53" t="str" cm="1">
        <f t="array" ref="R53">IF(分析依頼書!C111="","",IF(分析依頼書!F111="","未記入",SUBSTITUTE(SUBSTITUTE(_xlfn.LET(_xlpm.x,MID(DBCS(分析依頼書!F111),_xlfn.SEQUENCE(LEN(DBCS(分析依頼書!F111))),1),_xlfn.CONCAT(IF(EXACT(UPPER(_xlpm.x),LOWER(_xlpm.x))*ISERROR(VALUE(_xlpm.x))*EXACT(9504&lt;CODE(_xlpm.x),CODE(_xlpm.x)&lt;9591),_xlpm.x,ASC(_xlpm.x)))),"ｰ","ー"),"~","～")))</f>
        <v/>
      </c>
    </row>
    <row r="54" spans="1:18" ht="15" thickTop="1" thickBot="1" x14ac:dyDescent="0.2">
      <c r="A54" t="str" cm="1">
        <f t="array" ref="A54">IF(分析依頼書!C112="","",SUBSTITUTE(SUBSTITUTE(_xlfn.LET(_xlpm.x,MID(DBCS(分析依頼書!C112),_xlfn.SEQUENCE(LEN(DBCS(分析依頼書!C112))),1),_xlfn.CONCAT(IF(EXACT(UPPER(_xlpm.x),LOWER(_xlpm.x))*ISERROR(VALUE(_xlpm.x))*EXACT(9504&lt;CODE(_xlpm.x),CODE(_xlpm.x)&lt;9591),_xlpm.x,ASC(_xlpm.x)))),"ｰ","ー"),"~","～"))</f>
        <v/>
      </c>
      <c r="B54" s="94" t="str" cm="1">
        <f t="array" aca="1" ref="B54" ca="1">ASC(SUBSTITUTE(SUBSTITUTE(SUBSTITUTE(SUBSTITUTE(SUBSTITUTE(SUBSTITUTE(SUBSTITUTE(IF(分析依頼書!C112="","",IF(CELL("type",分析依頼書!E112)="b","未記入",IFERROR(IF(OR(分析依頼書!E112=TEXT(VALUE(分析依頼書!E112),"yyyy年M月d日"),分析依頼書!E112=TEXT(VALUE(分析依頼書!E112),"yyyy/M/d")),TEXT(VALUE(分析依頼書!E112),"yyyy年M月d日"),IF(OR(分析依頼書!E112=TEXT(VALUE(分析依頼書!E112),"yyyy年M月"),分析依頼書!E112=TEXT(VALUE(分析依頼書!E112),"yyyy/M")),TEXT(VALUE(分析依頼書!E112),"yyyy年M月"),IF(OR(分析依頼書!E112=TEXT(VALUE(分析依頼書!E112),"yyyy年"),分析依頼書!E112=TEXT(VALUE(分析依頼書!E112),"yyyy")),TEXT(VALUE(分析依頼書!E112),"yyyy年M月"),分析依頼書!E112))),分析依頼書!E112))),"不明","-"),"?","-"),"？","-"),"ー","-"),"―","-"),"‐","-"),"－","-"))</f>
        <v/>
      </c>
      <c r="C54" s="94" t="str">
        <f>IF(分析依頼書!C112="","",IF(ISNUMBER(分析依頼書!A112)=FALSE,ROW(C54)-10,IF(VALUE(分析依頼書!A112)=VALUE(ROW(C54))-10,VALUE(分析依頼書!A112),ROW(C54)-10)))</f>
        <v/>
      </c>
      <c r="E54" s="95" t="str">
        <f>IF(分析依頼書!C112="","",IF(分析依頼書!C112="欠番",77,IF(D$11&lt;&gt;11,IF(F$6="無",D$11,D$11+1),IF(AND(VALUE(分析依頼書!J112)&lt;&gt;-2,F$6="無"),73,IF(AND(VALUE(分析依頼書!J112)&lt;&gt;-2,F$6="有"),74,IF(AND(VALUE(分析依頼書!J112)=-2,F$6="無"),75,IF(AND(VALUE(分析依頼書!J112)=-2,F$6="有"),76,IF(F$6="無",73,74))))))))</f>
        <v/>
      </c>
      <c r="F54" s="96" t="str">
        <f>IF(分析依頼書!C112="","",IF(E$3=TRUE,371,IF(E$4=TRUE,372,IF(E$5=TRUE,381,IF(E$6="特急",369,371)))))</f>
        <v/>
      </c>
      <c r="G54" s="91" t="str">
        <f>IF(分析依頼書!G$65&lt;&gt;"",分析依頼書!G$65,"")</f>
        <v/>
      </c>
      <c r="H54" s="88" t="str">
        <f>IF(分析依頼書!C112="","",IF(E$3=TRUE,7,IF(E$4=TRUE,8,IF(E$5=TRUE,9,IF(E$6="特急",2,"")))))</f>
        <v/>
      </c>
      <c r="J54" s="98" t="s">
        <v>139</v>
      </c>
      <c r="K54" s="99" t="str">
        <f>IF(分析依頼書!C112="","",IF(COUNTIF(分析依頼書!H$65,"*Ｆ?????*")&gt;0,MID(分析依頼書!H$65,FIND("Ｆ",分析依頼書!H$65),6),""))</f>
        <v/>
      </c>
      <c r="L54" t="str">
        <f>IF(分析依頼書!C112="","","-")</f>
        <v/>
      </c>
      <c r="M54" t="str" cm="1">
        <f t="array" ref="M54">IF(分析依頼書!C112="","",IF(分析依頼書!H112="","未記入",SUBSTITUTE(SUBSTITUTE(SUBSTITUTE(SUBSTITUTE(SUBSTITUTE(SUBSTITUTE(SUBSTITUTE(SUBSTITUTE(_xlfn.LET(_xlpm.x,MID(DBCS(分析依頼書!H112),_xlfn.SEQUENCE(LEN(DBCS(分析依頼書!H112))),1),_xlfn.CONCAT(IF(EXACT(UPPER(_xlpm.x),LOWER(_xlpm.x))*ISERROR(VALUE(_xlpm.x))*EXACT(9504&lt;CODE(_xlpm.x),CODE(_xlpm.x)&lt;9591),_xlpm.x,ASC(_xlpm.x)))),"ｰ","ー"),"~","～"),"(株)","株式会社"),"（株）","株式会社"),"㈱","株式会社"),"(有)","有限会社"),"㈲","有限会社"),"（有）","有限会社")))</f>
        <v/>
      </c>
      <c r="N54" t="str" cm="1">
        <f t="array" ref="N54">IF(分析依頼書!C112="","",IF(分析依頼書!I112="","未記入",SUBSTITUTE(SUBSTITUTE(SUBSTITUTE(SUBSTITUTE(SUBSTITUTE(SUBSTITUTE(SUBSTITUTE(SUBSTITUTE(_xlfn.LET(_xlpm.x,MID(DBCS(分析依頼書!I112),_xlfn.SEQUENCE(LEN(DBCS(分析依頼書!I112))),1),_xlfn.CONCAT(IF(EXACT(UPPER(_xlpm.x),LOWER(_xlpm.x))*ISERROR(VALUE(_xlpm.x))*EXACT(9504&lt;CODE(_xlpm.x),CODE(_xlpm.x)&lt;9591),_xlpm.x,ASC(_xlpm.x)))),"ｰ","ー"),"~","～"),"(株)","株式会社"),"（株）","株式会社"),"㈱","株式会社"),"(有)","有限会社"),"㈲","有限会社"),"（有）","有限会社")))</f>
        <v/>
      </c>
      <c r="O54" t="str">
        <f>IF(分析依頼書!C112="","",IF(EXACT(C54,分析依頼書!A112),"",分析依頼書!A112))</f>
        <v/>
      </c>
      <c r="P54" t="str" cm="1">
        <f t="array" ref="P54">IF(分析依頼書!C112="","",IF(分析依頼書!G112="","未記入",SUBSTITUTE(SUBSTITUTE(_xlfn.LET(_xlpm.x,MID(DBCS(分析依頼書!G112),_xlfn.SEQUENCE(LEN(DBCS(分析依頼書!G112))),1),_xlfn.CONCAT(IF(EXACT(UPPER(_xlpm.x),LOWER(_xlpm.x))*ISERROR(VALUE(_xlpm.x))*EXACT(9504&lt;CODE(_xlpm.x),CODE(_xlpm.x)&lt;9591),_xlpm.x,ASC(_xlpm.x)))),"ｰ","ー"),"~","～")))</f>
        <v/>
      </c>
      <c r="Q54" t="str" cm="1">
        <f t="array" ref="Q54">IF(分析依頼書!C112="","",IF(分析依頼書!D112="","未記入",SUBSTITUTE(SUBSTITUTE(_xlfn.LET(_xlpm.x,MID(DBCS(分析依頼書!D112),_xlfn.SEQUENCE(LEN(DBCS(分析依頼書!D112))),1),_xlfn.CONCAT(IF(EXACT(UPPER(_xlpm.x),LOWER(_xlpm.x))*ISERROR(VALUE(_xlpm.x))*EXACT(9504&lt;CODE(_xlpm.x),CODE(_xlpm.x)&lt;9591),_xlpm.x,ASC(_xlpm.x)))),"ｰ","ー"),"~","～")))</f>
        <v/>
      </c>
      <c r="R54" t="str" cm="1">
        <f t="array" ref="R54">IF(分析依頼書!C112="","",IF(分析依頼書!F112="","未記入",SUBSTITUTE(SUBSTITUTE(_xlfn.LET(_xlpm.x,MID(DBCS(分析依頼書!F112),_xlfn.SEQUENCE(LEN(DBCS(分析依頼書!F112))),1),_xlfn.CONCAT(IF(EXACT(UPPER(_xlpm.x),LOWER(_xlpm.x))*ISERROR(VALUE(_xlpm.x))*EXACT(9504&lt;CODE(_xlpm.x),CODE(_xlpm.x)&lt;9591),_xlpm.x,ASC(_xlpm.x)))),"ｰ","ー"),"~","～")))</f>
        <v/>
      </c>
    </row>
    <row r="55" spans="1:18" ht="15" thickTop="1" thickBot="1" x14ac:dyDescent="0.2">
      <c r="A55" t="str" cm="1">
        <f t="array" ref="A55">IF(分析依頼書!C113="","",SUBSTITUTE(SUBSTITUTE(_xlfn.LET(_xlpm.x,MID(DBCS(分析依頼書!C113),_xlfn.SEQUENCE(LEN(DBCS(分析依頼書!C113))),1),_xlfn.CONCAT(IF(EXACT(UPPER(_xlpm.x),LOWER(_xlpm.x))*ISERROR(VALUE(_xlpm.x))*EXACT(9504&lt;CODE(_xlpm.x),CODE(_xlpm.x)&lt;9591),_xlpm.x,ASC(_xlpm.x)))),"ｰ","ー"),"~","～"))</f>
        <v/>
      </c>
      <c r="B55" s="94" t="str" cm="1">
        <f t="array" aca="1" ref="B55" ca="1">ASC(SUBSTITUTE(SUBSTITUTE(SUBSTITUTE(SUBSTITUTE(SUBSTITUTE(SUBSTITUTE(SUBSTITUTE(IF(分析依頼書!C113="","",IF(CELL("type",分析依頼書!E113)="b","未記入",IFERROR(IF(OR(分析依頼書!E113=TEXT(VALUE(分析依頼書!E113),"yyyy年M月d日"),分析依頼書!E113=TEXT(VALUE(分析依頼書!E113),"yyyy/M/d")),TEXT(VALUE(分析依頼書!E113),"yyyy年M月d日"),IF(OR(分析依頼書!E113=TEXT(VALUE(分析依頼書!E113),"yyyy年M月"),分析依頼書!E113=TEXT(VALUE(分析依頼書!E113),"yyyy/M")),TEXT(VALUE(分析依頼書!E113),"yyyy年M月"),IF(OR(分析依頼書!E113=TEXT(VALUE(分析依頼書!E113),"yyyy年"),分析依頼書!E113=TEXT(VALUE(分析依頼書!E113),"yyyy")),TEXT(VALUE(分析依頼書!E113),"yyyy年M月"),分析依頼書!E113))),分析依頼書!E113))),"不明","-"),"?","-"),"？","-"),"ー","-"),"―","-"),"‐","-"),"－","-"))</f>
        <v/>
      </c>
      <c r="C55" s="94" t="str">
        <f>IF(分析依頼書!C113="","",IF(ISNUMBER(分析依頼書!A113)=FALSE,ROW(C55)-10,IF(VALUE(分析依頼書!A113)=VALUE(ROW(C55))-10,VALUE(分析依頼書!A113),ROW(C55)-10)))</f>
        <v/>
      </c>
      <c r="E55" s="95" t="str">
        <f>IF(分析依頼書!C113="","",IF(分析依頼書!C113="欠番",77,IF(D$11&lt;&gt;11,IF(F$6="無",D$11,D$11+1),IF(AND(VALUE(分析依頼書!J113)&lt;&gt;-2,F$6="無"),73,IF(AND(VALUE(分析依頼書!J113)&lt;&gt;-2,F$6="有"),74,IF(AND(VALUE(分析依頼書!J113)=-2,F$6="無"),75,IF(AND(VALUE(分析依頼書!J113)=-2,F$6="有"),76,IF(F$6="無",73,74))))))))</f>
        <v/>
      </c>
      <c r="F55" s="96" t="str">
        <f>IF(分析依頼書!C113="","",IF(E$3=TRUE,371,IF(E$4=TRUE,372,IF(E$5=TRUE,381,IF(E$6="特急",369,371)))))</f>
        <v/>
      </c>
      <c r="G55" s="91" t="str">
        <f>IF(分析依頼書!G$65&lt;&gt;"",分析依頼書!G$65,"")</f>
        <v/>
      </c>
      <c r="H55" s="88" t="str">
        <f>IF(分析依頼書!C113="","",IF(E$3=TRUE,7,IF(E$4=TRUE,8,IF(E$5=TRUE,9,IF(E$6="特急",2,"")))))</f>
        <v/>
      </c>
      <c r="J55" s="98" t="s">
        <v>139</v>
      </c>
      <c r="K55" s="99" t="str">
        <f>IF(分析依頼書!C113="","",IF(COUNTIF(分析依頼書!H$65,"*Ｆ?????*")&gt;0,MID(分析依頼書!H$65,FIND("Ｆ",分析依頼書!H$65),6),""))</f>
        <v/>
      </c>
      <c r="L55" t="str">
        <f>IF(分析依頼書!C113="","","-")</f>
        <v/>
      </c>
      <c r="M55" t="str" cm="1">
        <f t="array" ref="M55">IF(分析依頼書!C113="","",IF(分析依頼書!H113="","未記入",SUBSTITUTE(SUBSTITUTE(SUBSTITUTE(SUBSTITUTE(SUBSTITUTE(SUBSTITUTE(SUBSTITUTE(SUBSTITUTE(_xlfn.LET(_xlpm.x,MID(DBCS(分析依頼書!H113),_xlfn.SEQUENCE(LEN(DBCS(分析依頼書!H113))),1),_xlfn.CONCAT(IF(EXACT(UPPER(_xlpm.x),LOWER(_xlpm.x))*ISERROR(VALUE(_xlpm.x))*EXACT(9504&lt;CODE(_xlpm.x),CODE(_xlpm.x)&lt;9591),_xlpm.x,ASC(_xlpm.x)))),"ｰ","ー"),"~","～"),"(株)","株式会社"),"（株）","株式会社"),"㈱","株式会社"),"(有)","有限会社"),"㈲","有限会社"),"（有）","有限会社")))</f>
        <v/>
      </c>
      <c r="N55" t="str" cm="1">
        <f t="array" ref="N55">IF(分析依頼書!C113="","",IF(分析依頼書!I113="","未記入",SUBSTITUTE(SUBSTITUTE(SUBSTITUTE(SUBSTITUTE(SUBSTITUTE(SUBSTITUTE(SUBSTITUTE(SUBSTITUTE(_xlfn.LET(_xlpm.x,MID(DBCS(分析依頼書!I113),_xlfn.SEQUENCE(LEN(DBCS(分析依頼書!I113))),1),_xlfn.CONCAT(IF(EXACT(UPPER(_xlpm.x),LOWER(_xlpm.x))*ISERROR(VALUE(_xlpm.x))*EXACT(9504&lt;CODE(_xlpm.x),CODE(_xlpm.x)&lt;9591),_xlpm.x,ASC(_xlpm.x)))),"ｰ","ー"),"~","～"),"(株)","株式会社"),"（株）","株式会社"),"㈱","株式会社"),"(有)","有限会社"),"㈲","有限会社"),"（有）","有限会社")))</f>
        <v/>
      </c>
      <c r="O55" t="str">
        <f>IF(分析依頼書!C113="","",IF(EXACT(C55,分析依頼書!A113),"",分析依頼書!A113))</f>
        <v/>
      </c>
      <c r="P55" t="str" cm="1">
        <f t="array" ref="P55">IF(分析依頼書!C113="","",IF(分析依頼書!G113="","未記入",SUBSTITUTE(SUBSTITUTE(_xlfn.LET(_xlpm.x,MID(DBCS(分析依頼書!G113),_xlfn.SEQUENCE(LEN(DBCS(分析依頼書!G113))),1),_xlfn.CONCAT(IF(EXACT(UPPER(_xlpm.x),LOWER(_xlpm.x))*ISERROR(VALUE(_xlpm.x))*EXACT(9504&lt;CODE(_xlpm.x),CODE(_xlpm.x)&lt;9591),_xlpm.x,ASC(_xlpm.x)))),"ｰ","ー"),"~","～")))</f>
        <v/>
      </c>
      <c r="Q55" t="str" cm="1">
        <f t="array" ref="Q55">IF(分析依頼書!C113="","",IF(分析依頼書!D113="","未記入",SUBSTITUTE(SUBSTITUTE(_xlfn.LET(_xlpm.x,MID(DBCS(分析依頼書!D113),_xlfn.SEQUENCE(LEN(DBCS(分析依頼書!D113))),1),_xlfn.CONCAT(IF(EXACT(UPPER(_xlpm.x),LOWER(_xlpm.x))*ISERROR(VALUE(_xlpm.x))*EXACT(9504&lt;CODE(_xlpm.x),CODE(_xlpm.x)&lt;9591),_xlpm.x,ASC(_xlpm.x)))),"ｰ","ー"),"~","～")))</f>
        <v/>
      </c>
      <c r="R55" t="str" cm="1">
        <f t="array" ref="R55">IF(分析依頼書!C113="","",IF(分析依頼書!F113="","未記入",SUBSTITUTE(SUBSTITUTE(_xlfn.LET(_xlpm.x,MID(DBCS(分析依頼書!F113),_xlfn.SEQUENCE(LEN(DBCS(分析依頼書!F113))),1),_xlfn.CONCAT(IF(EXACT(UPPER(_xlpm.x),LOWER(_xlpm.x))*ISERROR(VALUE(_xlpm.x))*EXACT(9504&lt;CODE(_xlpm.x),CODE(_xlpm.x)&lt;9591),_xlpm.x,ASC(_xlpm.x)))),"ｰ","ー"),"~","～")))</f>
        <v/>
      </c>
    </row>
    <row r="56" spans="1:18" ht="15" thickTop="1" thickBot="1" x14ac:dyDescent="0.2">
      <c r="A56" t="str" cm="1">
        <f t="array" ref="A56">IF(分析依頼書!C114="","",SUBSTITUTE(SUBSTITUTE(_xlfn.LET(_xlpm.x,MID(DBCS(分析依頼書!C114),_xlfn.SEQUENCE(LEN(DBCS(分析依頼書!C114))),1),_xlfn.CONCAT(IF(EXACT(UPPER(_xlpm.x),LOWER(_xlpm.x))*ISERROR(VALUE(_xlpm.x))*EXACT(9504&lt;CODE(_xlpm.x),CODE(_xlpm.x)&lt;9591),_xlpm.x,ASC(_xlpm.x)))),"ｰ","ー"),"~","～"))</f>
        <v/>
      </c>
      <c r="B56" s="94" t="str" cm="1">
        <f t="array" aca="1" ref="B56" ca="1">ASC(SUBSTITUTE(SUBSTITUTE(SUBSTITUTE(SUBSTITUTE(SUBSTITUTE(SUBSTITUTE(SUBSTITUTE(IF(分析依頼書!C114="","",IF(CELL("type",分析依頼書!E114)="b","未記入",IFERROR(IF(OR(分析依頼書!E114=TEXT(VALUE(分析依頼書!E114),"yyyy年M月d日"),分析依頼書!E114=TEXT(VALUE(分析依頼書!E114),"yyyy/M/d")),TEXT(VALUE(分析依頼書!E114),"yyyy年M月d日"),IF(OR(分析依頼書!E114=TEXT(VALUE(分析依頼書!E114),"yyyy年M月"),分析依頼書!E114=TEXT(VALUE(分析依頼書!E114),"yyyy/M")),TEXT(VALUE(分析依頼書!E114),"yyyy年M月"),IF(OR(分析依頼書!E114=TEXT(VALUE(分析依頼書!E114),"yyyy年"),分析依頼書!E114=TEXT(VALUE(分析依頼書!E114),"yyyy")),TEXT(VALUE(分析依頼書!E114),"yyyy年M月"),分析依頼書!E114))),分析依頼書!E114))),"不明","-"),"?","-"),"？","-"),"ー","-"),"―","-"),"‐","-"),"－","-"))</f>
        <v/>
      </c>
      <c r="C56" s="94" t="str">
        <f>IF(分析依頼書!C114="","",IF(ISNUMBER(分析依頼書!A114)=FALSE,ROW(C56)-10,IF(VALUE(分析依頼書!A114)=VALUE(ROW(C56))-10,VALUE(分析依頼書!A114),ROW(C56)-10)))</f>
        <v/>
      </c>
      <c r="E56" s="95" t="str">
        <f>IF(分析依頼書!C114="","",IF(分析依頼書!C114="欠番",77,IF(D$11&lt;&gt;11,IF(F$6="無",D$11,D$11+1),IF(AND(VALUE(分析依頼書!J114)&lt;&gt;-2,F$6="無"),73,IF(AND(VALUE(分析依頼書!J114)&lt;&gt;-2,F$6="有"),74,IF(AND(VALUE(分析依頼書!J114)=-2,F$6="無"),75,IF(AND(VALUE(分析依頼書!J114)=-2,F$6="有"),76,IF(F$6="無",73,74))))))))</f>
        <v/>
      </c>
      <c r="F56" s="96" t="str">
        <f>IF(分析依頼書!C114="","",IF(E$3=TRUE,371,IF(E$4=TRUE,372,IF(E$5=TRUE,381,IF(E$6="特急",369,371)))))</f>
        <v/>
      </c>
      <c r="G56" s="91" t="str">
        <f>IF(分析依頼書!G$65&lt;&gt;"",分析依頼書!G$65,"")</f>
        <v/>
      </c>
      <c r="H56" s="88" t="str">
        <f>IF(分析依頼書!C114="","",IF(E$3=TRUE,7,IF(E$4=TRUE,8,IF(E$5=TRUE,9,IF(E$6="特急",2,"")))))</f>
        <v/>
      </c>
      <c r="J56" s="98" t="s">
        <v>139</v>
      </c>
      <c r="K56" s="99" t="str">
        <f>IF(分析依頼書!C114="","",IF(COUNTIF(分析依頼書!H$65,"*Ｆ?????*")&gt;0,MID(分析依頼書!H$65,FIND("Ｆ",分析依頼書!H$65),6),""))</f>
        <v/>
      </c>
      <c r="L56" t="str">
        <f>IF(分析依頼書!C114="","","-")</f>
        <v/>
      </c>
      <c r="M56" t="str" cm="1">
        <f t="array" ref="M56">IF(分析依頼書!C114="","",IF(分析依頼書!H114="","未記入",SUBSTITUTE(SUBSTITUTE(SUBSTITUTE(SUBSTITUTE(SUBSTITUTE(SUBSTITUTE(SUBSTITUTE(SUBSTITUTE(_xlfn.LET(_xlpm.x,MID(DBCS(分析依頼書!H114),_xlfn.SEQUENCE(LEN(DBCS(分析依頼書!H114))),1),_xlfn.CONCAT(IF(EXACT(UPPER(_xlpm.x),LOWER(_xlpm.x))*ISERROR(VALUE(_xlpm.x))*EXACT(9504&lt;CODE(_xlpm.x),CODE(_xlpm.x)&lt;9591),_xlpm.x,ASC(_xlpm.x)))),"ｰ","ー"),"~","～"),"(株)","株式会社"),"（株）","株式会社"),"㈱","株式会社"),"(有)","有限会社"),"㈲","有限会社"),"（有）","有限会社")))</f>
        <v/>
      </c>
      <c r="N56" t="str" cm="1">
        <f t="array" ref="N56">IF(分析依頼書!C114="","",IF(分析依頼書!I114="","未記入",SUBSTITUTE(SUBSTITUTE(SUBSTITUTE(SUBSTITUTE(SUBSTITUTE(SUBSTITUTE(SUBSTITUTE(SUBSTITUTE(_xlfn.LET(_xlpm.x,MID(DBCS(分析依頼書!I114),_xlfn.SEQUENCE(LEN(DBCS(分析依頼書!I114))),1),_xlfn.CONCAT(IF(EXACT(UPPER(_xlpm.x),LOWER(_xlpm.x))*ISERROR(VALUE(_xlpm.x))*EXACT(9504&lt;CODE(_xlpm.x),CODE(_xlpm.x)&lt;9591),_xlpm.x,ASC(_xlpm.x)))),"ｰ","ー"),"~","～"),"(株)","株式会社"),"（株）","株式会社"),"㈱","株式会社"),"(有)","有限会社"),"㈲","有限会社"),"（有）","有限会社")))</f>
        <v/>
      </c>
      <c r="O56" t="str">
        <f>IF(分析依頼書!C114="","",IF(EXACT(C56,分析依頼書!A114),"",分析依頼書!A114))</f>
        <v/>
      </c>
      <c r="P56" t="str" cm="1">
        <f t="array" ref="P56">IF(分析依頼書!C114="","",IF(分析依頼書!G114="","未記入",SUBSTITUTE(SUBSTITUTE(_xlfn.LET(_xlpm.x,MID(DBCS(分析依頼書!G114),_xlfn.SEQUENCE(LEN(DBCS(分析依頼書!G114))),1),_xlfn.CONCAT(IF(EXACT(UPPER(_xlpm.x),LOWER(_xlpm.x))*ISERROR(VALUE(_xlpm.x))*EXACT(9504&lt;CODE(_xlpm.x),CODE(_xlpm.x)&lt;9591),_xlpm.x,ASC(_xlpm.x)))),"ｰ","ー"),"~","～")))</f>
        <v/>
      </c>
      <c r="Q56" t="str" cm="1">
        <f t="array" ref="Q56">IF(分析依頼書!C114="","",IF(分析依頼書!D114="","未記入",SUBSTITUTE(SUBSTITUTE(_xlfn.LET(_xlpm.x,MID(DBCS(分析依頼書!D114),_xlfn.SEQUENCE(LEN(DBCS(分析依頼書!D114))),1),_xlfn.CONCAT(IF(EXACT(UPPER(_xlpm.x),LOWER(_xlpm.x))*ISERROR(VALUE(_xlpm.x))*EXACT(9504&lt;CODE(_xlpm.x),CODE(_xlpm.x)&lt;9591),_xlpm.x,ASC(_xlpm.x)))),"ｰ","ー"),"~","～")))</f>
        <v/>
      </c>
      <c r="R56" t="str" cm="1">
        <f t="array" ref="R56">IF(分析依頼書!C114="","",IF(分析依頼書!F114="","未記入",SUBSTITUTE(SUBSTITUTE(_xlfn.LET(_xlpm.x,MID(DBCS(分析依頼書!F114),_xlfn.SEQUENCE(LEN(DBCS(分析依頼書!F114))),1),_xlfn.CONCAT(IF(EXACT(UPPER(_xlpm.x),LOWER(_xlpm.x))*ISERROR(VALUE(_xlpm.x))*EXACT(9504&lt;CODE(_xlpm.x),CODE(_xlpm.x)&lt;9591),_xlpm.x,ASC(_xlpm.x)))),"ｰ","ー"),"~","～")))</f>
        <v/>
      </c>
    </row>
    <row r="57" spans="1:18" ht="15" thickTop="1" thickBot="1" x14ac:dyDescent="0.2">
      <c r="A57" t="str" cm="1">
        <f t="array" ref="A57">IF(分析依頼書!C115="","",SUBSTITUTE(SUBSTITUTE(_xlfn.LET(_xlpm.x,MID(DBCS(分析依頼書!C115),_xlfn.SEQUENCE(LEN(DBCS(分析依頼書!C115))),1),_xlfn.CONCAT(IF(EXACT(UPPER(_xlpm.x),LOWER(_xlpm.x))*ISERROR(VALUE(_xlpm.x))*EXACT(9504&lt;CODE(_xlpm.x),CODE(_xlpm.x)&lt;9591),_xlpm.x,ASC(_xlpm.x)))),"ｰ","ー"),"~","～"))</f>
        <v/>
      </c>
      <c r="B57" s="94" t="str" cm="1">
        <f t="array" aca="1" ref="B57" ca="1">ASC(SUBSTITUTE(SUBSTITUTE(SUBSTITUTE(SUBSTITUTE(SUBSTITUTE(SUBSTITUTE(SUBSTITUTE(IF(分析依頼書!C115="","",IF(CELL("type",分析依頼書!E115)="b","未記入",IFERROR(IF(OR(分析依頼書!E115=TEXT(VALUE(分析依頼書!E115),"yyyy年M月d日"),分析依頼書!E115=TEXT(VALUE(分析依頼書!E115),"yyyy/M/d")),TEXT(VALUE(分析依頼書!E115),"yyyy年M月d日"),IF(OR(分析依頼書!E115=TEXT(VALUE(分析依頼書!E115),"yyyy年M月"),分析依頼書!E115=TEXT(VALUE(分析依頼書!E115),"yyyy/M")),TEXT(VALUE(分析依頼書!E115),"yyyy年M月"),IF(OR(分析依頼書!E115=TEXT(VALUE(分析依頼書!E115),"yyyy年"),分析依頼書!E115=TEXT(VALUE(分析依頼書!E115),"yyyy")),TEXT(VALUE(分析依頼書!E115),"yyyy年M月"),分析依頼書!E115))),分析依頼書!E115))),"不明","-"),"?","-"),"？","-"),"ー","-"),"―","-"),"‐","-"),"－","-"))</f>
        <v/>
      </c>
      <c r="C57" s="94" t="str">
        <f>IF(分析依頼書!C115="","",IF(ISNUMBER(分析依頼書!A115)=FALSE,ROW(C57)-10,IF(VALUE(分析依頼書!A115)=VALUE(ROW(C57))-10,VALUE(分析依頼書!A115),ROW(C57)-10)))</f>
        <v/>
      </c>
      <c r="E57" s="95" t="str">
        <f>IF(分析依頼書!C115="","",IF(分析依頼書!C115="欠番",77,IF(D$11&lt;&gt;11,IF(F$6="無",D$11,D$11+1),IF(AND(VALUE(分析依頼書!J115)&lt;&gt;-2,F$6="無"),73,IF(AND(VALUE(分析依頼書!J115)&lt;&gt;-2,F$6="有"),74,IF(AND(VALUE(分析依頼書!J115)=-2,F$6="無"),75,IF(AND(VALUE(分析依頼書!J115)=-2,F$6="有"),76,IF(F$6="無",73,74))))))))</f>
        <v/>
      </c>
      <c r="F57" s="96" t="str">
        <f>IF(分析依頼書!C115="","",IF(E$3=TRUE,371,IF(E$4=TRUE,372,IF(E$5=TRUE,381,IF(E$6="特急",369,371)))))</f>
        <v/>
      </c>
      <c r="G57" s="91" t="str">
        <f>IF(分析依頼書!G$65&lt;&gt;"",分析依頼書!G$65,"")</f>
        <v/>
      </c>
      <c r="H57" s="88" t="str">
        <f>IF(分析依頼書!C115="","",IF(E$3=TRUE,7,IF(E$4=TRUE,8,IF(E$5=TRUE,9,IF(E$6="特急",2,"")))))</f>
        <v/>
      </c>
      <c r="J57" s="98" t="s">
        <v>139</v>
      </c>
      <c r="K57" s="99" t="str">
        <f>IF(分析依頼書!C115="","",IF(COUNTIF(分析依頼書!H$65,"*Ｆ?????*")&gt;0,MID(分析依頼書!H$65,FIND("Ｆ",分析依頼書!H$65),6),""))</f>
        <v/>
      </c>
      <c r="L57" t="str">
        <f>IF(分析依頼書!C115="","","-")</f>
        <v/>
      </c>
      <c r="M57" t="str" cm="1">
        <f t="array" ref="M57">IF(分析依頼書!C115="","",IF(分析依頼書!H115="","未記入",SUBSTITUTE(SUBSTITUTE(SUBSTITUTE(SUBSTITUTE(SUBSTITUTE(SUBSTITUTE(SUBSTITUTE(SUBSTITUTE(_xlfn.LET(_xlpm.x,MID(DBCS(分析依頼書!H115),_xlfn.SEQUENCE(LEN(DBCS(分析依頼書!H115))),1),_xlfn.CONCAT(IF(EXACT(UPPER(_xlpm.x),LOWER(_xlpm.x))*ISERROR(VALUE(_xlpm.x))*EXACT(9504&lt;CODE(_xlpm.x),CODE(_xlpm.x)&lt;9591),_xlpm.x,ASC(_xlpm.x)))),"ｰ","ー"),"~","～"),"(株)","株式会社"),"（株）","株式会社"),"㈱","株式会社"),"(有)","有限会社"),"㈲","有限会社"),"（有）","有限会社")))</f>
        <v/>
      </c>
      <c r="N57" t="str" cm="1">
        <f t="array" ref="N57">IF(分析依頼書!C115="","",IF(分析依頼書!I115="","未記入",SUBSTITUTE(SUBSTITUTE(SUBSTITUTE(SUBSTITUTE(SUBSTITUTE(SUBSTITUTE(SUBSTITUTE(SUBSTITUTE(_xlfn.LET(_xlpm.x,MID(DBCS(分析依頼書!I115),_xlfn.SEQUENCE(LEN(DBCS(分析依頼書!I115))),1),_xlfn.CONCAT(IF(EXACT(UPPER(_xlpm.x),LOWER(_xlpm.x))*ISERROR(VALUE(_xlpm.x))*EXACT(9504&lt;CODE(_xlpm.x),CODE(_xlpm.x)&lt;9591),_xlpm.x,ASC(_xlpm.x)))),"ｰ","ー"),"~","～"),"(株)","株式会社"),"（株）","株式会社"),"㈱","株式会社"),"(有)","有限会社"),"㈲","有限会社"),"（有）","有限会社")))</f>
        <v/>
      </c>
      <c r="O57" t="str">
        <f>IF(分析依頼書!C115="","",IF(EXACT(C57,分析依頼書!A115),"",分析依頼書!A115))</f>
        <v/>
      </c>
      <c r="P57" t="str" cm="1">
        <f t="array" ref="P57">IF(分析依頼書!C115="","",IF(分析依頼書!G115="","未記入",SUBSTITUTE(SUBSTITUTE(_xlfn.LET(_xlpm.x,MID(DBCS(分析依頼書!G115),_xlfn.SEQUENCE(LEN(DBCS(分析依頼書!G115))),1),_xlfn.CONCAT(IF(EXACT(UPPER(_xlpm.x),LOWER(_xlpm.x))*ISERROR(VALUE(_xlpm.x))*EXACT(9504&lt;CODE(_xlpm.x),CODE(_xlpm.x)&lt;9591),_xlpm.x,ASC(_xlpm.x)))),"ｰ","ー"),"~","～")))</f>
        <v/>
      </c>
      <c r="Q57" t="str" cm="1">
        <f t="array" ref="Q57">IF(分析依頼書!C115="","",IF(分析依頼書!D115="","未記入",SUBSTITUTE(SUBSTITUTE(_xlfn.LET(_xlpm.x,MID(DBCS(分析依頼書!D115),_xlfn.SEQUENCE(LEN(DBCS(分析依頼書!D115))),1),_xlfn.CONCAT(IF(EXACT(UPPER(_xlpm.x),LOWER(_xlpm.x))*ISERROR(VALUE(_xlpm.x))*EXACT(9504&lt;CODE(_xlpm.x),CODE(_xlpm.x)&lt;9591),_xlpm.x,ASC(_xlpm.x)))),"ｰ","ー"),"~","～")))</f>
        <v/>
      </c>
      <c r="R57" t="str" cm="1">
        <f t="array" ref="R57">IF(分析依頼書!C115="","",IF(分析依頼書!F115="","未記入",SUBSTITUTE(SUBSTITUTE(_xlfn.LET(_xlpm.x,MID(DBCS(分析依頼書!F115),_xlfn.SEQUENCE(LEN(DBCS(分析依頼書!F115))),1),_xlfn.CONCAT(IF(EXACT(UPPER(_xlpm.x),LOWER(_xlpm.x))*ISERROR(VALUE(_xlpm.x))*EXACT(9504&lt;CODE(_xlpm.x),CODE(_xlpm.x)&lt;9591),_xlpm.x,ASC(_xlpm.x)))),"ｰ","ー"),"~","～")))</f>
        <v/>
      </c>
    </row>
    <row r="58" spans="1:18" ht="15" thickTop="1" thickBot="1" x14ac:dyDescent="0.2">
      <c r="A58" t="str" cm="1">
        <f t="array" ref="A58">IF(分析依頼書!C116="","",SUBSTITUTE(SUBSTITUTE(_xlfn.LET(_xlpm.x,MID(DBCS(分析依頼書!C116),_xlfn.SEQUENCE(LEN(DBCS(分析依頼書!C116))),1),_xlfn.CONCAT(IF(EXACT(UPPER(_xlpm.x),LOWER(_xlpm.x))*ISERROR(VALUE(_xlpm.x))*EXACT(9504&lt;CODE(_xlpm.x),CODE(_xlpm.x)&lt;9591),_xlpm.x,ASC(_xlpm.x)))),"ｰ","ー"),"~","～"))</f>
        <v/>
      </c>
      <c r="B58" s="94" t="str" cm="1">
        <f t="array" aca="1" ref="B58" ca="1">ASC(SUBSTITUTE(SUBSTITUTE(SUBSTITUTE(SUBSTITUTE(SUBSTITUTE(SUBSTITUTE(SUBSTITUTE(IF(分析依頼書!C116="","",IF(CELL("type",分析依頼書!E116)="b","未記入",IFERROR(IF(OR(分析依頼書!E116=TEXT(VALUE(分析依頼書!E116),"yyyy年M月d日"),分析依頼書!E116=TEXT(VALUE(分析依頼書!E116),"yyyy/M/d")),TEXT(VALUE(分析依頼書!E116),"yyyy年M月d日"),IF(OR(分析依頼書!E116=TEXT(VALUE(分析依頼書!E116),"yyyy年M月"),分析依頼書!E116=TEXT(VALUE(分析依頼書!E116),"yyyy/M")),TEXT(VALUE(分析依頼書!E116),"yyyy年M月"),IF(OR(分析依頼書!E116=TEXT(VALUE(分析依頼書!E116),"yyyy年"),分析依頼書!E116=TEXT(VALUE(分析依頼書!E116),"yyyy")),TEXT(VALUE(分析依頼書!E116),"yyyy年M月"),分析依頼書!E116))),分析依頼書!E116))),"不明","-"),"?","-"),"？","-"),"ー","-"),"―","-"),"‐","-"),"－","-"))</f>
        <v/>
      </c>
      <c r="C58" s="94" t="str">
        <f>IF(分析依頼書!C116="","",IF(ISNUMBER(分析依頼書!A116)=FALSE,ROW(C58)-10,IF(VALUE(分析依頼書!A116)=VALUE(ROW(C58))-10,VALUE(分析依頼書!A116),ROW(C58)-10)))</f>
        <v/>
      </c>
      <c r="E58" s="95" t="str">
        <f>IF(分析依頼書!C116="","",IF(分析依頼書!C116="欠番",77,IF(D$11&lt;&gt;11,IF(F$6="無",D$11,D$11+1),IF(AND(VALUE(分析依頼書!J116)&lt;&gt;-2,F$6="無"),73,IF(AND(VALUE(分析依頼書!J116)&lt;&gt;-2,F$6="有"),74,IF(AND(VALUE(分析依頼書!J116)=-2,F$6="無"),75,IF(AND(VALUE(分析依頼書!J116)=-2,F$6="有"),76,IF(F$6="無",73,74))))))))</f>
        <v/>
      </c>
      <c r="F58" s="96" t="str">
        <f>IF(分析依頼書!C116="","",IF(E$3=TRUE,371,IF(E$4=TRUE,372,IF(E$5=TRUE,381,IF(E$6="特急",369,371)))))</f>
        <v/>
      </c>
      <c r="G58" s="91" t="str">
        <f>IF(分析依頼書!G$65&lt;&gt;"",分析依頼書!G$65,"")</f>
        <v/>
      </c>
      <c r="H58" s="88" t="str">
        <f>IF(分析依頼書!C116="","",IF(E$3=TRUE,7,IF(E$4=TRUE,8,IF(E$5=TRUE,9,IF(E$6="特急",2,"")))))</f>
        <v/>
      </c>
      <c r="J58" s="98" t="s">
        <v>139</v>
      </c>
      <c r="K58" s="99" t="str">
        <f>IF(分析依頼書!C116="","",IF(COUNTIF(分析依頼書!H$65,"*Ｆ?????*")&gt;0,MID(分析依頼書!H$65,FIND("Ｆ",分析依頼書!H$65),6),""))</f>
        <v/>
      </c>
      <c r="L58" t="str">
        <f>IF(分析依頼書!C116="","","-")</f>
        <v/>
      </c>
      <c r="M58" t="str" cm="1">
        <f t="array" ref="M58">IF(分析依頼書!C116="","",IF(分析依頼書!H116="","未記入",SUBSTITUTE(SUBSTITUTE(SUBSTITUTE(SUBSTITUTE(SUBSTITUTE(SUBSTITUTE(SUBSTITUTE(SUBSTITUTE(_xlfn.LET(_xlpm.x,MID(DBCS(分析依頼書!H116),_xlfn.SEQUENCE(LEN(DBCS(分析依頼書!H116))),1),_xlfn.CONCAT(IF(EXACT(UPPER(_xlpm.x),LOWER(_xlpm.x))*ISERROR(VALUE(_xlpm.x))*EXACT(9504&lt;CODE(_xlpm.x),CODE(_xlpm.x)&lt;9591),_xlpm.x,ASC(_xlpm.x)))),"ｰ","ー"),"~","～"),"(株)","株式会社"),"（株）","株式会社"),"㈱","株式会社"),"(有)","有限会社"),"㈲","有限会社"),"（有）","有限会社")))</f>
        <v/>
      </c>
      <c r="N58" t="str" cm="1">
        <f t="array" ref="N58">IF(分析依頼書!C116="","",IF(分析依頼書!I116="","未記入",SUBSTITUTE(SUBSTITUTE(SUBSTITUTE(SUBSTITUTE(SUBSTITUTE(SUBSTITUTE(SUBSTITUTE(SUBSTITUTE(_xlfn.LET(_xlpm.x,MID(DBCS(分析依頼書!I116),_xlfn.SEQUENCE(LEN(DBCS(分析依頼書!I116))),1),_xlfn.CONCAT(IF(EXACT(UPPER(_xlpm.x),LOWER(_xlpm.x))*ISERROR(VALUE(_xlpm.x))*EXACT(9504&lt;CODE(_xlpm.x),CODE(_xlpm.x)&lt;9591),_xlpm.x,ASC(_xlpm.x)))),"ｰ","ー"),"~","～"),"(株)","株式会社"),"（株）","株式会社"),"㈱","株式会社"),"(有)","有限会社"),"㈲","有限会社"),"（有）","有限会社")))</f>
        <v/>
      </c>
      <c r="O58" t="str">
        <f>IF(分析依頼書!C116="","",IF(EXACT(C58,分析依頼書!A116),"",分析依頼書!A116))</f>
        <v/>
      </c>
      <c r="P58" t="str" cm="1">
        <f t="array" ref="P58">IF(分析依頼書!C116="","",IF(分析依頼書!G116="","未記入",SUBSTITUTE(SUBSTITUTE(_xlfn.LET(_xlpm.x,MID(DBCS(分析依頼書!G116),_xlfn.SEQUENCE(LEN(DBCS(分析依頼書!G116))),1),_xlfn.CONCAT(IF(EXACT(UPPER(_xlpm.x),LOWER(_xlpm.x))*ISERROR(VALUE(_xlpm.x))*EXACT(9504&lt;CODE(_xlpm.x),CODE(_xlpm.x)&lt;9591),_xlpm.x,ASC(_xlpm.x)))),"ｰ","ー"),"~","～")))</f>
        <v/>
      </c>
      <c r="Q58" t="str" cm="1">
        <f t="array" ref="Q58">IF(分析依頼書!C116="","",IF(分析依頼書!D116="","未記入",SUBSTITUTE(SUBSTITUTE(_xlfn.LET(_xlpm.x,MID(DBCS(分析依頼書!D116),_xlfn.SEQUENCE(LEN(DBCS(分析依頼書!D116))),1),_xlfn.CONCAT(IF(EXACT(UPPER(_xlpm.x),LOWER(_xlpm.x))*ISERROR(VALUE(_xlpm.x))*EXACT(9504&lt;CODE(_xlpm.x),CODE(_xlpm.x)&lt;9591),_xlpm.x,ASC(_xlpm.x)))),"ｰ","ー"),"~","～")))</f>
        <v/>
      </c>
      <c r="R58" t="str" cm="1">
        <f t="array" ref="R58">IF(分析依頼書!C116="","",IF(分析依頼書!F116="","未記入",SUBSTITUTE(SUBSTITUTE(_xlfn.LET(_xlpm.x,MID(DBCS(分析依頼書!F116),_xlfn.SEQUENCE(LEN(DBCS(分析依頼書!F116))),1),_xlfn.CONCAT(IF(EXACT(UPPER(_xlpm.x),LOWER(_xlpm.x))*ISERROR(VALUE(_xlpm.x))*EXACT(9504&lt;CODE(_xlpm.x),CODE(_xlpm.x)&lt;9591),_xlpm.x,ASC(_xlpm.x)))),"ｰ","ー"),"~","～")))</f>
        <v/>
      </c>
    </row>
    <row r="59" spans="1:18" ht="15" thickTop="1" thickBot="1" x14ac:dyDescent="0.2">
      <c r="A59" t="str" cm="1">
        <f t="array" ref="A59">IF(分析依頼書!C117="","",SUBSTITUTE(SUBSTITUTE(_xlfn.LET(_xlpm.x,MID(DBCS(分析依頼書!C117),_xlfn.SEQUENCE(LEN(DBCS(分析依頼書!C117))),1),_xlfn.CONCAT(IF(EXACT(UPPER(_xlpm.x),LOWER(_xlpm.x))*ISERROR(VALUE(_xlpm.x))*EXACT(9504&lt;CODE(_xlpm.x),CODE(_xlpm.x)&lt;9591),_xlpm.x,ASC(_xlpm.x)))),"ｰ","ー"),"~","～"))</f>
        <v/>
      </c>
      <c r="B59" s="94" t="str" cm="1">
        <f t="array" aca="1" ref="B59" ca="1">ASC(SUBSTITUTE(SUBSTITUTE(SUBSTITUTE(SUBSTITUTE(SUBSTITUTE(SUBSTITUTE(SUBSTITUTE(IF(分析依頼書!C117="","",IF(CELL("type",分析依頼書!E117)="b","未記入",IFERROR(IF(OR(分析依頼書!E117=TEXT(VALUE(分析依頼書!E117),"yyyy年M月d日"),分析依頼書!E117=TEXT(VALUE(分析依頼書!E117),"yyyy/M/d")),TEXT(VALUE(分析依頼書!E117),"yyyy年M月d日"),IF(OR(分析依頼書!E117=TEXT(VALUE(分析依頼書!E117),"yyyy年M月"),分析依頼書!E117=TEXT(VALUE(分析依頼書!E117),"yyyy/M")),TEXT(VALUE(分析依頼書!E117),"yyyy年M月"),IF(OR(分析依頼書!E117=TEXT(VALUE(分析依頼書!E117),"yyyy年"),分析依頼書!E117=TEXT(VALUE(分析依頼書!E117),"yyyy")),TEXT(VALUE(分析依頼書!E117),"yyyy年M月"),分析依頼書!E117))),分析依頼書!E117))),"不明","-"),"?","-"),"？","-"),"ー","-"),"―","-"),"‐","-"),"－","-"))</f>
        <v/>
      </c>
      <c r="C59" s="94" t="str">
        <f>IF(分析依頼書!C117="","",IF(ISNUMBER(分析依頼書!A117)=FALSE,ROW(C59)-10,IF(VALUE(分析依頼書!A117)=VALUE(ROW(C59))-10,VALUE(分析依頼書!A117),ROW(C59)-10)))</f>
        <v/>
      </c>
      <c r="E59" s="95" t="str">
        <f>IF(分析依頼書!C117="","",IF(分析依頼書!C117="欠番",77,IF(D$11&lt;&gt;11,IF(F$6="無",D$11,D$11+1),IF(AND(VALUE(分析依頼書!J117)&lt;&gt;-2,F$6="無"),73,IF(AND(VALUE(分析依頼書!J117)&lt;&gt;-2,F$6="有"),74,IF(AND(VALUE(分析依頼書!J117)=-2,F$6="無"),75,IF(AND(VALUE(分析依頼書!J117)=-2,F$6="有"),76,IF(F$6="無",73,74))))))))</f>
        <v/>
      </c>
      <c r="F59" s="96" t="str">
        <f>IF(分析依頼書!C117="","",IF(E$3=TRUE,371,IF(E$4=TRUE,372,IF(E$5=TRUE,381,IF(E$6="特急",369,371)))))</f>
        <v/>
      </c>
      <c r="G59" s="91" t="str">
        <f>IF(分析依頼書!G$65&lt;&gt;"",分析依頼書!G$65,"")</f>
        <v/>
      </c>
      <c r="H59" s="88" t="str">
        <f>IF(分析依頼書!C117="","",IF(E$3=TRUE,7,IF(E$4=TRUE,8,IF(E$5=TRUE,9,IF(E$6="特急",2,"")))))</f>
        <v/>
      </c>
      <c r="J59" s="98" t="s">
        <v>139</v>
      </c>
      <c r="K59" s="99" t="str">
        <f>IF(分析依頼書!C117="","",IF(COUNTIF(分析依頼書!H$65,"*Ｆ?????*")&gt;0,MID(分析依頼書!H$65,FIND("Ｆ",分析依頼書!H$65),6),""))</f>
        <v/>
      </c>
      <c r="L59" t="str">
        <f>IF(分析依頼書!C117="","","-")</f>
        <v/>
      </c>
      <c r="M59" t="str" cm="1">
        <f t="array" ref="M59">IF(分析依頼書!C117="","",IF(分析依頼書!H117="","未記入",SUBSTITUTE(SUBSTITUTE(SUBSTITUTE(SUBSTITUTE(SUBSTITUTE(SUBSTITUTE(SUBSTITUTE(SUBSTITUTE(_xlfn.LET(_xlpm.x,MID(DBCS(分析依頼書!H117),_xlfn.SEQUENCE(LEN(DBCS(分析依頼書!H117))),1),_xlfn.CONCAT(IF(EXACT(UPPER(_xlpm.x),LOWER(_xlpm.x))*ISERROR(VALUE(_xlpm.x))*EXACT(9504&lt;CODE(_xlpm.x),CODE(_xlpm.x)&lt;9591),_xlpm.x,ASC(_xlpm.x)))),"ｰ","ー"),"~","～"),"(株)","株式会社"),"（株）","株式会社"),"㈱","株式会社"),"(有)","有限会社"),"㈲","有限会社"),"（有）","有限会社")))</f>
        <v/>
      </c>
      <c r="N59" t="str" cm="1">
        <f t="array" ref="N59">IF(分析依頼書!C117="","",IF(分析依頼書!I117="","未記入",SUBSTITUTE(SUBSTITUTE(SUBSTITUTE(SUBSTITUTE(SUBSTITUTE(SUBSTITUTE(SUBSTITUTE(SUBSTITUTE(_xlfn.LET(_xlpm.x,MID(DBCS(分析依頼書!I117),_xlfn.SEQUENCE(LEN(DBCS(分析依頼書!I117))),1),_xlfn.CONCAT(IF(EXACT(UPPER(_xlpm.x),LOWER(_xlpm.x))*ISERROR(VALUE(_xlpm.x))*EXACT(9504&lt;CODE(_xlpm.x),CODE(_xlpm.x)&lt;9591),_xlpm.x,ASC(_xlpm.x)))),"ｰ","ー"),"~","～"),"(株)","株式会社"),"（株）","株式会社"),"㈱","株式会社"),"(有)","有限会社"),"㈲","有限会社"),"（有）","有限会社")))</f>
        <v/>
      </c>
      <c r="O59" t="str">
        <f>IF(分析依頼書!C117="","",IF(EXACT(C59,分析依頼書!A117),"",分析依頼書!A117))</f>
        <v/>
      </c>
      <c r="P59" t="str" cm="1">
        <f t="array" ref="P59">IF(分析依頼書!C117="","",IF(分析依頼書!G117="","未記入",SUBSTITUTE(SUBSTITUTE(_xlfn.LET(_xlpm.x,MID(DBCS(分析依頼書!G117),_xlfn.SEQUENCE(LEN(DBCS(分析依頼書!G117))),1),_xlfn.CONCAT(IF(EXACT(UPPER(_xlpm.x),LOWER(_xlpm.x))*ISERROR(VALUE(_xlpm.x))*EXACT(9504&lt;CODE(_xlpm.x),CODE(_xlpm.x)&lt;9591),_xlpm.x,ASC(_xlpm.x)))),"ｰ","ー"),"~","～")))</f>
        <v/>
      </c>
      <c r="Q59" t="str" cm="1">
        <f t="array" ref="Q59">IF(分析依頼書!C117="","",IF(分析依頼書!D117="","未記入",SUBSTITUTE(SUBSTITUTE(_xlfn.LET(_xlpm.x,MID(DBCS(分析依頼書!D117),_xlfn.SEQUENCE(LEN(DBCS(分析依頼書!D117))),1),_xlfn.CONCAT(IF(EXACT(UPPER(_xlpm.x),LOWER(_xlpm.x))*ISERROR(VALUE(_xlpm.x))*EXACT(9504&lt;CODE(_xlpm.x),CODE(_xlpm.x)&lt;9591),_xlpm.x,ASC(_xlpm.x)))),"ｰ","ー"),"~","～")))</f>
        <v/>
      </c>
      <c r="R59" t="str" cm="1">
        <f t="array" ref="R59">IF(分析依頼書!C117="","",IF(分析依頼書!F117="","未記入",SUBSTITUTE(SUBSTITUTE(_xlfn.LET(_xlpm.x,MID(DBCS(分析依頼書!F117),_xlfn.SEQUENCE(LEN(DBCS(分析依頼書!F117))),1),_xlfn.CONCAT(IF(EXACT(UPPER(_xlpm.x),LOWER(_xlpm.x))*ISERROR(VALUE(_xlpm.x))*EXACT(9504&lt;CODE(_xlpm.x),CODE(_xlpm.x)&lt;9591),_xlpm.x,ASC(_xlpm.x)))),"ｰ","ー"),"~","～")))</f>
        <v/>
      </c>
    </row>
    <row r="60" spans="1:18" ht="15" thickTop="1" thickBot="1" x14ac:dyDescent="0.2">
      <c r="A60" t="str" cm="1">
        <f t="array" ref="A60">IF(分析依頼書!C118="","",SUBSTITUTE(SUBSTITUTE(_xlfn.LET(_xlpm.x,MID(DBCS(分析依頼書!C118),_xlfn.SEQUENCE(LEN(DBCS(分析依頼書!C118))),1),_xlfn.CONCAT(IF(EXACT(UPPER(_xlpm.x),LOWER(_xlpm.x))*ISERROR(VALUE(_xlpm.x))*EXACT(9504&lt;CODE(_xlpm.x),CODE(_xlpm.x)&lt;9591),_xlpm.x,ASC(_xlpm.x)))),"ｰ","ー"),"~","～"))</f>
        <v/>
      </c>
      <c r="B60" s="94" t="str" cm="1">
        <f t="array" aca="1" ref="B60" ca="1">ASC(SUBSTITUTE(SUBSTITUTE(SUBSTITUTE(SUBSTITUTE(SUBSTITUTE(SUBSTITUTE(SUBSTITUTE(IF(分析依頼書!C118="","",IF(CELL("type",分析依頼書!E118)="b","未記入",IFERROR(IF(OR(分析依頼書!E118=TEXT(VALUE(分析依頼書!E118),"yyyy年M月d日"),分析依頼書!E118=TEXT(VALUE(分析依頼書!E118),"yyyy/M/d")),TEXT(VALUE(分析依頼書!E118),"yyyy年M月d日"),IF(OR(分析依頼書!E118=TEXT(VALUE(分析依頼書!E118),"yyyy年M月"),分析依頼書!E118=TEXT(VALUE(分析依頼書!E118),"yyyy/M")),TEXT(VALUE(分析依頼書!E118),"yyyy年M月"),IF(OR(分析依頼書!E118=TEXT(VALUE(分析依頼書!E118),"yyyy年"),分析依頼書!E118=TEXT(VALUE(分析依頼書!E118),"yyyy")),TEXT(VALUE(分析依頼書!E118),"yyyy年M月"),分析依頼書!E118))),分析依頼書!E118))),"不明","-"),"?","-"),"？","-"),"ー","-"),"―","-"),"‐","-"),"－","-"))</f>
        <v/>
      </c>
      <c r="C60" s="94" t="str">
        <f>IF(分析依頼書!C118="","",IF(ISNUMBER(分析依頼書!A118)=FALSE,ROW(C60)-10,IF(VALUE(分析依頼書!A118)=VALUE(ROW(C60))-10,VALUE(分析依頼書!A118),ROW(C60)-10)))</f>
        <v/>
      </c>
      <c r="E60" s="95" t="str">
        <f>IF(分析依頼書!C118="","",IF(分析依頼書!C118="欠番",77,IF(D$11&lt;&gt;11,IF(F$6="無",D$11,D$11+1),IF(AND(VALUE(分析依頼書!J118)&lt;&gt;-2,F$6="無"),73,IF(AND(VALUE(分析依頼書!J118)&lt;&gt;-2,F$6="有"),74,IF(AND(VALUE(分析依頼書!J118)=-2,F$6="無"),75,IF(AND(VALUE(分析依頼書!J118)=-2,F$6="有"),76,IF(F$6="無",73,74))))))))</f>
        <v/>
      </c>
      <c r="F60" s="96" t="str">
        <f>IF(分析依頼書!C118="","",IF(E$3=TRUE,371,IF(E$4=TRUE,372,IF(E$5=TRUE,381,IF(E$6="特急",369,371)))))</f>
        <v/>
      </c>
      <c r="G60" s="91" t="str">
        <f>IF(分析依頼書!G$65&lt;&gt;"",分析依頼書!G$65,"")</f>
        <v/>
      </c>
      <c r="H60" s="88" t="str">
        <f>IF(分析依頼書!C118="","",IF(E$3=TRUE,7,IF(E$4=TRUE,8,IF(E$5=TRUE,9,IF(E$6="特急",2,"")))))</f>
        <v/>
      </c>
      <c r="J60" s="98" t="s">
        <v>139</v>
      </c>
      <c r="K60" s="99" t="str">
        <f>IF(分析依頼書!C118="","",IF(COUNTIF(分析依頼書!H$65,"*Ｆ?????*")&gt;0,MID(分析依頼書!H$65,FIND("Ｆ",分析依頼書!H$65),6),""))</f>
        <v/>
      </c>
      <c r="L60" t="str">
        <f>IF(分析依頼書!C118="","","-")</f>
        <v/>
      </c>
      <c r="M60" t="str" cm="1">
        <f t="array" ref="M60">IF(分析依頼書!C118="","",IF(分析依頼書!H118="","未記入",SUBSTITUTE(SUBSTITUTE(SUBSTITUTE(SUBSTITUTE(SUBSTITUTE(SUBSTITUTE(SUBSTITUTE(SUBSTITUTE(_xlfn.LET(_xlpm.x,MID(DBCS(分析依頼書!H118),_xlfn.SEQUENCE(LEN(DBCS(分析依頼書!H118))),1),_xlfn.CONCAT(IF(EXACT(UPPER(_xlpm.x),LOWER(_xlpm.x))*ISERROR(VALUE(_xlpm.x))*EXACT(9504&lt;CODE(_xlpm.x),CODE(_xlpm.x)&lt;9591),_xlpm.x,ASC(_xlpm.x)))),"ｰ","ー"),"~","～"),"(株)","株式会社"),"（株）","株式会社"),"㈱","株式会社"),"(有)","有限会社"),"㈲","有限会社"),"（有）","有限会社")))</f>
        <v/>
      </c>
      <c r="N60" t="str" cm="1">
        <f t="array" ref="N60">IF(分析依頼書!C118="","",IF(分析依頼書!I118="","未記入",SUBSTITUTE(SUBSTITUTE(SUBSTITUTE(SUBSTITUTE(SUBSTITUTE(SUBSTITUTE(SUBSTITUTE(SUBSTITUTE(_xlfn.LET(_xlpm.x,MID(DBCS(分析依頼書!I118),_xlfn.SEQUENCE(LEN(DBCS(分析依頼書!I118))),1),_xlfn.CONCAT(IF(EXACT(UPPER(_xlpm.x),LOWER(_xlpm.x))*ISERROR(VALUE(_xlpm.x))*EXACT(9504&lt;CODE(_xlpm.x),CODE(_xlpm.x)&lt;9591),_xlpm.x,ASC(_xlpm.x)))),"ｰ","ー"),"~","～"),"(株)","株式会社"),"（株）","株式会社"),"㈱","株式会社"),"(有)","有限会社"),"㈲","有限会社"),"（有）","有限会社")))</f>
        <v/>
      </c>
      <c r="O60" t="str">
        <f>IF(分析依頼書!C118="","",IF(EXACT(C60,分析依頼書!A118),"",分析依頼書!A118))</f>
        <v/>
      </c>
      <c r="P60" t="str" cm="1">
        <f t="array" ref="P60">IF(分析依頼書!C118="","",IF(分析依頼書!G118="","未記入",SUBSTITUTE(SUBSTITUTE(_xlfn.LET(_xlpm.x,MID(DBCS(分析依頼書!G118),_xlfn.SEQUENCE(LEN(DBCS(分析依頼書!G118))),1),_xlfn.CONCAT(IF(EXACT(UPPER(_xlpm.x),LOWER(_xlpm.x))*ISERROR(VALUE(_xlpm.x))*EXACT(9504&lt;CODE(_xlpm.x),CODE(_xlpm.x)&lt;9591),_xlpm.x,ASC(_xlpm.x)))),"ｰ","ー"),"~","～")))</f>
        <v/>
      </c>
      <c r="Q60" t="str" cm="1">
        <f t="array" ref="Q60">IF(分析依頼書!C118="","",IF(分析依頼書!D118="","未記入",SUBSTITUTE(SUBSTITUTE(_xlfn.LET(_xlpm.x,MID(DBCS(分析依頼書!D118),_xlfn.SEQUENCE(LEN(DBCS(分析依頼書!D118))),1),_xlfn.CONCAT(IF(EXACT(UPPER(_xlpm.x),LOWER(_xlpm.x))*ISERROR(VALUE(_xlpm.x))*EXACT(9504&lt;CODE(_xlpm.x),CODE(_xlpm.x)&lt;9591),_xlpm.x,ASC(_xlpm.x)))),"ｰ","ー"),"~","～")))</f>
        <v/>
      </c>
      <c r="R60" t="str" cm="1">
        <f t="array" ref="R60">IF(分析依頼書!C118="","",IF(分析依頼書!F118="","未記入",SUBSTITUTE(SUBSTITUTE(_xlfn.LET(_xlpm.x,MID(DBCS(分析依頼書!F118),_xlfn.SEQUENCE(LEN(DBCS(分析依頼書!F118))),1),_xlfn.CONCAT(IF(EXACT(UPPER(_xlpm.x),LOWER(_xlpm.x))*ISERROR(VALUE(_xlpm.x))*EXACT(9504&lt;CODE(_xlpm.x),CODE(_xlpm.x)&lt;9591),_xlpm.x,ASC(_xlpm.x)))),"ｰ","ー"),"~","～")))</f>
        <v/>
      </c>
    </row>
    <row r="61" spans="1:18" ht="15" thickTop="1" thickBot="1" x14ac:dyDescent="0.2">
      <c r="A61" t="str" cm="1">
        <f t="array" ref="A61">IF(分析依頼書!C119="","",SUBSTITUTE(SUBSTITUTE(_xlfn.LET(_xlpm.x,MID(DBCS(分析依頼書!C119),_xlfn.SEQUENCE(LEN(DBCS(分析依頼書!C119))),1),_xlfn.CONCAT(IF(EXACT(UPPER(_xlpm.x),LOWER(_xlpm.x))*ISERROR(VALUE(_xlpm.x))*EXACT(9504&lt;CODE(_xlpm.x),CODE(_xlpm.x)&lt;9591),_xlpm.x,ASC(_xlpm.x)))),"ｰ","ー"),"~","～"))</f>
        <v/>
      </c>
      <c r="B61" s="94" t="str" cm="1">
        <f t="array" aca="1" ref="B61" ca="1">ASC(SUBSTITUTE(SUBSTITUTE(SUBSTITUTE(SUBSTITUTE(SUBSTITUTE(SUBSTITUTE(SUBSTITUTE(IF(分析依頼書!C119="","",IF(CELL("type",分析依頼書!E119)="b","未記入",IFERROR(IF(OR(分析依頼書!E119=TEXT(VALUE(分析依頼書!E119),"yyyy年M月d日"),分析依頼書!E119=TEXT(VALUE(分析依頼書!E119),"yyyy/M/d")),TEXT(VALUE(分析依頼書!E119),"yyyy年M月d日"),IF(OR(分析依頼書!E119=TEXT(VALUE(分析依頼書!E119),"yyyy年M月"),分析依頼書!E119=TEXT(VALUE(分析依頼書!E119),"yyyy/M")),TEXT(VALUE(分析依頼書!E119),"yyyy年M月"),IF(OR(分析依頼書!E119=TEXT(VALUE(分析依頼書!E119),"yyyy年"),分析依頼書!E119=TEXT(VALUE(分析依頼書!E119),"yyyy")),TEXT(VALUE(分析依頼書!E119),"yyyy年M月"),分析依頼書!E119))),分析依頼書!E119))),"不明","-"),"?","-"),"？","-"),"ー","-"),"―","-"),"‐","-"),"－","-"))</f>
        <v/>
      </c>
      <c r="C61" s="94" t="str">
        <f>IF(分析依頼書!C119="","",IF(ISNUMBER(分析依頼書!A119)=FALSE,ROW(C61)-10,IF(VALUE(分析依頼書!A119)=VALUE(ROW(C61))-10,VALUE(分析依頼書!A119),ROW(C61)-10)))</f>
        <v/>
      </c>
      <c r="E61" s="95" t="str">
        <f>IF(分析依頼書!C119="","",IF(分析依頼書!C119="欠番",77,IF(D$11&lt;&gt;11,IF(F$6="無",D$11,D$11+1),IF(AND(VALUE(分析依頼書!J119)&lt;&gt;-2,F$6="無"),73,IF(AND(VALUE(分析依頼書!J119)&lt;&gt;-2,F$6="有"),74,IF(AND(VALUE(分析依頼書!J119)=-2,F$6="無"),75,IF(AND(VALUE(分析依頼書!J119)=-2,F$6="有"),76,IF(F$6="無",73,74))))))))</f>
        <v/>
      </c>
      <c r="F61" s="96" t="str">
        <f>IF(分析依頼書!C119="","",IF(E$3=TRUE,371,IF(E$4=TRUE,372,IF(E$5=TRUE,381,IF(E$6="特急",369,371)))))</f>
        <v/>
      </c>
      <c r="G61" s="91" t="str">
        <f>IF(分析依頼書!G$65&lt;&gt;"",分析依頼書!G$65,"")</f>
        <v/>
      </c>
      <c r="H61" s="88" t="str">
        <f>IF(分析依頼書!C119="","",IF(E$3=TRUE,7,IF(E$4=TRUE,8,IF(E$5=TRUE,9,IF(E$6="特急",2,"")))))</f>
        <v/>
      </c>
      <c r="J61" s="98" t="s">
        <v>139</v>
      </c>
      <c r="K61" s="99" t="str">
        <f>IF(分析依頼書!C119="","",IF(COUNTIF(分析依頼書!H$65,"*Ｆ?????*")&gt;0,MID(分析依頼書!H$65,FIND("Ｆ",分析依頼書!H$65),6),""))</f>
        <v/>
      </c>
      <c r="L61" t="str">
        <f>IF(分析依頼書!C119="","","-")</f>
        <v/>
      </c>
      <c r="M61" t="str" cm="1">
        <f t="array" ref="M61">IF(分析依頼書!C119="","",IF(分析依頼書!H119="","未記入",SUBSTITUTE(SUBSTITUTE(SUBSTITUTE(SUBSTITUTE(SUBSTITUTE(SUBSTITUTE(SUBSTITUTE(SUBSTITUTE(_xlfn.LET(_xlpm.x,MID(DBCS(分析依頼書!H119),_xlfn.SEQUENCE(LEN(DBCS(分析依頼書!H119))),1),_xlfn.CONCAT(IF(EXACT(UPPER(_xlpm.x),LOWER(_xlpm.x))*ISERROR(VALUE(_xlpm.x))*EXACT(9504&lt;CODE(_xlpm.x),CODE(_xlpm.x)&lt;9591),_xlpm.x,ASC(_xlpm.x)))),"ｰ","ー"),"~","～"),"(株)","株式会社"),"（株）","株式会社"),"㈱","株式会社"),"(有)","有限会社"),"㈲","有限会社"),"（有）","有限会社")))</f>
        <v/>
      </c>
      <c r="N61" t="str" cm="1">
        <f t="array" ref="N61">IF(分析依頼書!C119="","",IF(分析依頼書!I119="","未記入",SUBSTITUTE(SUBSTITUTE(SUBSTITUTE(SUBSTITUTE(SUBSTITUTE(SUBSTITUTE(SUBSTITUTE(SUBSTITUTE(_xlfn.LET(_xlpm.x,MID(DBCS(分析依頼書!I119),_xlfn.SEQUENCE(LEN(DBCS(分析依頼書!I119))),1),_xlfn.CONCAT(IF(EXACT(UPPER(_xlpm.x),LOWER(_xlpm.x))*ISERROR(VALUE(_xlpm.x))*EXACT(9504&lt;CODE(_xlpm.x),CODE(_xlpm.x)&lt;9591),_xlpm.x,ASC(_xlpm.x)))),"ｰ","ー"),"~","～"),"(株)","株式会社"),"（株）","株式会社"),"㈱","株式会社"),"(有)","有限会社"),"㈲","有限会社"),"（有）","有限会社")))</f>
        <v/>
      </c>
      <c r="O61" t="str">
        <f>IF(分析依頼書!C119="","",IF(EXACT(C61,分析依頼書!A119),"",分析依頼書!A119))</f>
        <v/>
      </c>
      <c r="P61" t="str" cm="1">
        <f t="array" ref="P61">IF(分析依頼書!C119="","",IF(分析依頼書!G119="","未記入",SUBSTITUTE(SUBSTITUTE(_xlfn.LET(_xlpm.x,MID(DBCS(分析依頼書!G119),_xlfn.SEQUENCE(LEN(DBCS(分析依頼書!G119))),1),_xlfn.CONCAT(IF(EXACT(UPPER(_xlpm.x),LOWER(_xlpm.x))*ISERROR(VALUE(_xlpm.x))*EXACT(9504&lt;CODE(_xlpm.x),CODE(_xlpm.x)&lt;9591),_xlpm.x,ASC(_xlpm.x)))),"ｰ","ー"),"~","～")))</f>
        <v/>
      </c>
      <c r="Q61" t="str" cm="1">
        <f t="array" ref="Q61">IF(分析依頼書!C119="","",IF(分析依頼書!D119="","未記入",SUBSTITUTE(SUBSTITUTE(_xlfn.LET(_xlpm.x,MID(DBCS(分析依頼書!D119),_xlfn.SEQUENCE(LEN(DBCS(分析依頼書!D119))),1),_xlfn.CONCAT(IF(EXACT(UPPER(_xlpm.x),LOWER(_xlpm.x))*ISERROR(VALUE(_xlpm.x))*EXACT(9504&lt;CODE(_xlpm.x),CODE(_xlpm.x)&lt;9591),_xlpm.x,ASC(_xlpm.x)))),"ｰ","ー"),"~","～")))</f>
        <v/>
      </c>
      <c r="R61" t="str" cm="1">
        <f t="array" ref="R61">IF(分析依頼書!C119="","",IF(分析依頼書!F119="","未記入",SUBSTITUTE(SUBSTITUTE(_xlfn.LET(_xlpm.x,MID(DBCS(分析依頼書!F119),_xlfn.SEQUENCE(LEN(DBCS(分析依頼書!F119))),1),_xlfn.CONCAT(IF(EXACT(UPPER(_xlpm.x),LOWER(_xlpm.x))*ISERROR(VALUE(_xlpm.x))*EXACT(9504&lt;CODE(_xlpm.x),CODE(_xlpm.x)&lt;9591),_xlpm.x,ASC(_xlpm.x)))),"ｰ","ー"),"~","～")))</f>
        <v/>
      </c>
    </row>
    <row r="62" spans="1:18" ht="15" thickTop="1" thickBot="1" x14ac:dyDescent="0.2">
      <c r="A62" t="str" cm="1">
        <f t="array" ref="A62">IF(分析依頼書!C120="","",SUBSTITUTE(SUBSTITUTE(_xlfn.LET(_xlpm.x,MID(DBCS(分析依頼書!C120),_xlfn.SEQUENCE(LEN(DBCS(分析依頼書!C120))),1),_xlfn.CONCAT(IF(EXACT(UPPER(_xlpm.x),LOWER(_xlpm.x))*ISERROR(VALUE(_xlpm.x))*EXACT(9504&lt;CODE(_xlpm.x),CODE(_xlpm.x)&lt;9591),_xlpm.x,ASC(_xlpm.x)))),"ｰ","ー"),"~","～"))</f>
        <v/>
      </c>
      <c r="B62" s="94" t="str" cm="1">
        <f t="array" aca="1" ref="B62" ca="1">ASC(SUBSTITUTE(SUBSTITUTE(SUBSTITUTE(SUBSTITUTE(SUBSTITUTE(SUBSTITUTE(SUBSTITUTE(IF(分析依頼書!C120="","",IF(CELL("type",分析依頼書!E120)="b","未記入",IFERROR(IF(OR(分析依頼書!E120=TEXT(VALUE(分析依頼書!E120),"yyyy年M月d日"),分析依頼書!E120=TEXT(VALUE(分析依頼書!E120),"yyyy/M/d")),TEXT(VALUE(分析依頼書!E120),"yyyy年M月d日"),IF(OR(分析依頼書!E120=TEXT(VALUE(分析依頼書!E120),"yyyy年M月"),分析依頼書!E120=TEXT(VALUE(分析依頼書!E120),"yyyy/M")),TEXT(VALUE(分析依頼書!E120),"yyyy年M月"),IF(OR(分析依頼書!E120=TEXT(VALUE(分析依頼書!E120),"yyyy年"),分析依頼書!E120=TEXT(VALUE(分析依頼書!E120),"yyyy")),TEXT(VALUE(分析依頼書!E120),"yyyy年M月"),分析依頼書!E120))),分析依頼書!E120))),"不明","-"),"?","-"),"？","-"),"ー","-"),"―","-"),"‐","-"),"－","-"))</f>
        <v/>
      </c>
      <c r="C62" s="94" t="str">
        <f>IF(分析依頼書!C120="","",IF(ISNUMBER(分析依頼書!A120)=FALSE,ROW(C62)-10,IF(VALUE(分析依頼書!A120)=VALUE(ROW(C62))-10,VALUE(分析依頼書!A120),ROW(C62)-10)))</f>
        <v/>
      </c>
      <c r="E62" s="95" t="str">
        <f>IF(分析依頼書!C120="","",IF(分析依頼書!C120="欠番",77,IF(D$11&lt;&gt;11,IF(F$6="無",D$11,D$11+1),IF(AND(VALUE(分析依頼書!J120)&lt;&gt;-2,F$6="無"),73,IF(AND(VALUE(分析依頼書!J120)&lt;&gt;-2,F$6="有"),74,IF(AND(VALUE(分析依頼書!J120)=-2,F$6="無"),75,IF(AND(VALUE(分析依頼書!J120)=-2,F$6="有"),76,IF(F$6="無",73,74))))))))</f>
        <v/>
      </c>
      <c r="F62" s="96" t="str">
        <f>IF(分析依頼書!C120="","",IF(E$3=TRUE,371,IF(E$4=TRUE,372,IF(E$5=TRUE,381,IF(E$6="特急",369,371)))))</f>
        <v/>
      </c>
      <c r="G62" s="91" t="str">
        <f>IF(分析依頼書!G$65&lt;&gt;"",分析依頼書!G$65,"")</f>
        <v/>
      </c>
      <c r="H62" s="88" t="str">
        <f>IF(分析依頼書!C120="","",IF(E$3=TRUE,7,IF(E$4=TRUE,8,IF(E$5=TRUE,9,IF(E$6="特急",2,"")))))</f>
        <v/>
      </c>
      <c r="J62" s="98" t="s">
        <v>139</v>
      </c>
      <c r="K62" s="99" t="str">
        <f>IF(分析依頼書!C120="","",IF(COUNTIF(分析依頼書!H$65,"*Ｆ?????*")&gt;0,MID(分析依頼書!H$65,FIND("Ｆ",分析依頼書!H$65),6),""))</f>
        <v/>
      </c>
      <c r="L62" t="str">
        <f>IF(分析依頼書!C120="","","-")</f>
        <v/>
      </c>
      <c r="M62" t="str" cm="1">
        <f t="array" ref="M62">IF(分析依頼書!C120="","",IF(分析依頼書!H120="","未記入",SUBSTITUTE(SUBSTITUTE(SUBSTITUTE(SUBSTITUTE(SUBSTITUTE(SUBSTITUTE(SUBSTITUTE(SUBSTITUTE(_xlfn.LET(_xlpm.x,MID(DBCS(分析依頼書!H120),_xlfn.SEQUENCE(LEN(DBCS(分析依頼書!H120))),1),_xlfn.CONCAT(IF(EXACT(UPPER(_xlpm.x),LOWER(_xlpm.x))*ISERROR(VALUE(_xlpm.x))*EXACT(9504&lt;CODE(_xlpm.x),CODE(_xlpm.x)&lt;9591),_xlpm.x,ASC(_xlpm.x)))),"ｰ","ー"),"~","～"),"(株)","株式会社"),"（株）","株式会社"),"㈱","株式会社"),"(有)","有限会社"),"㈲","有限会社"),"（有）","有限会社")))</f>
        <v/>
      </c>
      <c r="N62" t="str" cm="1">
        <f t="array" ref="N62">IF(分析依頼書!C120="","",IF(分析依頼書!I120="","未記入",SUBSTITUTE(SUBSTITUTE(SUBSTITUTE(SUBSTITUTE(SUBSTITUTE(SUBSTITUTE(SUBSTITUTE(SUBSTITUTE(_xlfn.LET(_xlpm.x,MID(DBCS(分析依頼書!I120),_xlfn.SEQUENCE(LEN(DBCS(分析依頼書!I120))),1),_xlfn.CONCAT(IF(EXACT(UPPER(_xlpm.x),LOWER(_xlpm.x))*ISERROR(VALUE(_xlpm.x))*EXACT(9504&lt;CODE(_xlpm.x),CODE(_xlpm.x)&lt;9591),_xlpm.x,ASC(_xlpm.x)))),"ｰ","ー"),"~","～"),"(株)","株式会社"),"（株）","株式会社"),"㈱","株式会社"),"(有)","有限会社"),"㈲","有限会社"),"（有）","有限会社")))</f>
        <v/>
      </c>
      <c r="O62" t="str">
        <f>IF(分析依頼書!C120="","",IF(EXACT(C62,分析依頼書!A120),"",分析依頼書!A120))</f>
        <v/>
      </c>
      <c r="P62" t="str" cm="1">
        <f t="array" ref="P62">IF(分析依頼書!C120="","",IF(分析依頼書!G120="","未記入",SUBSTITUTE(SUBSTITUTE(_xlfn.LET(_xlpm.x,MID(DBCS(分析依頼書!G120),_xlfn.SEQUENCE(LEN(DBCS(分析依頼書!G120))),1),_xlfn.CONCAT(IF(EXACT(UPPER(_xlpm.x),LOWER(_xlpm.x))*ISERROR(VALUE(_xlpm.x))*EXACT(9504&lt;CODE(_xlpm.x),CODE(_xlpm.x)&lt;9591),_xlpm.x,ASC(_xlpm.x)))),"ｰ","ー"),"~","～")))</f>
        <v/>
      </c>
      <c r="Q62" t="str" cm="1">
        <f t="array" ref="Q62">IF(分析依頼書!C120="","",IF(分析依頼書!D120="","未記入",SUBSTITUTE(SUBSTITUTE(_xlfn.LET(_xlpm.x,MID(DBCS(分析依頼書!D120),_xlfn.SEQUENCE(LEN(DBCS(分析依頼書!D120))),1),_xlfn.CONCAT(IF(EXACT(UPPER(_xlpm.x),LOWER(_xlpm.x))*ISERROR(VALUE(_xlpm.x))*EXACT(9504&lt;CODE(_xlpm.x),CODE(_xlpm.x)&lt;9591),_xlpm.x,ASC(_xlpm.x)))),"ｰ","ー"),"~","～")))</f>
        <v/>
      </c>
      <c r="R62" t="str" cm="1">
        <f t="array" ref="R62">IF(分析依頼書!C120="","",IF(分析依頼書!F120="","未記入",SUBSTITUTE(SUBSTITUTE(_xlfn.LET(_xlpm.x,MID(DBCS(分析依頼書!F120),_xlfn.SEQUENCE(LEN(DBCS(分析依頼書!F120))),1),_xlfn.CONCAT(IF(EXACT(UPPER(_xlpm.x),LOWER(_xlpm.x))*ISERROR(VALUE(_xlpm.x))*EXACT(9504&lt;CODE(_xlpm.x),CODE(_xlpm.x)&lt;9591),_xlpm.x,ASC(_xlpm.x)))),"ｰ","ー"),"~","～")))</f>
        <v/>
      </c>
    </row>
    <row r="63" spans="1:18" ht="15" thickTop="1" thickBot="1" x14ac:dyDescent="0.2">
      <c r="A63" t="str" cm="1">
        <f t="array" ref="A63">IF(分析依頼書!C121="","",SUBSTITUTE(SUBSTITUTE(_xlfn.LET(_xlpm.x,MID(DBCS(分析依頼書!C121),_xlfn.SEQUENCE(LEN(DBCS(分析依頼書!C121))),1),_xlfn.CONCAT(IF(EXACT(UPPER(_xlpm.x),LOWER(_xlpm.x))*ISERROR(VALUE(_xlpm.x))*EXACT(9504&lt;CODE(_xlpm.x),CODE(_xlpm.x)&lt;9591),_xlpm.x,ASC(_xlpm.x)))),"ｰ","ー"),"~","～"))</f>
        <v/>
      </c>
      <c r="B63" s="94" t="str" cm="1">
        <f t="array" aca="1" ref="B63" ca="1">ASC(SUBSTITUTE(SUBSTITUTE(SUBSTITUTE(SUBSTITUTE(SUBSTITUTE(SUBSTITUTE(SUBSTITUTE(IF(分析依頼書!C121="","",IF(CELL("type",分析依頼書!E121)="b","未記入",IFERROR(IF(OR(分析依頼書!E121=TEXT(VALUE(分析依頼書!E121),"yyyy年M月d日"),分析依頼書!E121=TEXT(VALUE(分析依頼書!E121),"yyyy/M/d")),TEXT(VALUE(分析依頼書!E121),"yyyy年M月d日"),IF(OR(分析依頼書!E121=TEXT(VALUE(分析依頼書!E121),"yyyy年M月"),分析依頼書!E121=TEXT(VALUE(分析依頼書!E121),"yyyy/M")),TEXT(VALUE(分析依頼書!E121),"yyyy年M月"),IF(OR(分析依頼書!E121=TEXT(VALUE(分析依頼書!E121),"yyyy年"),分析依頼書!E121=TEXT(VALUE(分析依頼書!E121),"yyyy")),TEXT(VALUE(分析依頼書!E121),"yyyy年M月"),分析依頼書!E121))),分析依頼書!E121))),"不明","-"),"?","-"),"？","-"),"ー","-"),"―","-"),"‐","-"),"－","-"))</f>
        <v/>
      </c>
      <c r="C63" s="94" t="str">
        <f>IF(分析依頼書!C121="","",IF(ISNUMBER(分析依頼書!A121)=FALSE,ROW(C63)-10,IF(VALUE(分析依頼書!A121)=VALUE(ROW(C63))-10,VALUE(分析依頼書!A121),ROW(C63)-10)))</f>
        <v/>
      </c>
      <c r="E63" s="95" t="str">
        <f>IF(分析依頼書!C121="","",IF(分析依頼書!C121="欠番",77,IF(D$11&lt;&gt;11,IF(F$6="無",D$11,D$11+1),IF(AND(VALUE(分析依頼書!J121)&lt;&gt;-2,F$6="無"),73,IF(AND(VALUE(分析依頼書!J121)&lt;&gt;-2,F$6="有"),74,IF(AND(VALUE(分析依頼書!J121)=-2,F$6="無"),75,IF(AND(VALUE(分析依頼書!J121)=-2,F$6="有"),76,IF(F$6="無",73,74))))))))</f>
        <v/>
      </c>
      <c r="F63" s="96" t="str">
        <f>IF(分析依頼書!C121="","",IF(E$3=TRUE,371,IF(E$4=TRUE,372,IF(E$5=TRUE,381,IF(E$6="特急",369,371)))))</f>
        <v/>
      </c>
      <c r="G63" s="91" t="str">
        <f>IF(分析依頼書!G$65&lt;&gt;"",分析依頼書!G$65,"")</f>
        <v/>
      </c>
      <c r="H63" s="88" t="str">
        <f>IF(分析依頼書!C121="","",IF(E$3=TRUE,7,IF(E$4=TRUE,8,IF(E$5=TRUE,9,IF(E$6="特急",2,"")))))</f>
        <v/>
      </c>
      <c r="J63" s="98" t="s">
        <v>139</v>
      </c>
      <c r="K63" s="99" t="str">
        <f>IF(分析依頼書!C121="","",IF(COUNTIF(分析依頼書!H$65,"*Ｆ?????*")&gt;0,MID(分析依頼書!H$65,FIND("Ｆ",分析依頼書!H$65),6),""))</f>
        <v/>
      </c>
      <c r="L63" t="str">
        <f>IF(分析依頼書!C121="","","-")</f>
        <v/>
      </c>
      <c r="M63" t="str" cm="1">
        <f t="array" ref="M63">IF(分析依頼書!C121="","",IF(分析依頼書!H121="","未記入",SUBSTITUTE(SUBSTITUTE(SUBSTITUTE(SUBSTITUTE(SUBSTITUTE(SUBSTITUTE(SUBSTITUTE(SUBSTITUTE(_xlfn.LET(_xlpm.x,MID(DBCS(分析依頼書!H121),_xlfn.SEQUENCE(LEN(DBCS(分析依頼書!H121))),1),_xlfn.CONCAT(IF(EXACT(UPPER(_xlpm.x),LOWER(_xlpm.x))*ISERROR(VALUE(_xlpm.x))*EXACT(9504&lt;CODE(_xlpm.x),CODE(_xlpm.x)&lt;9591),_xlpm.x,ASC(_xlpm.x)))),"ｰ","ー"),"~","～"),"(株)","株式会社"),"（株）","株式会社"),"㈱","株式会社"),"(有)","有限会社"),"㈲","有限会社"),"（有）","有限会社")))</f>
        <v/>
      </c>
      <c r="N63" t="str" cm="1">
        <f t="array" ref="N63">IF(分析依頼書!C121="","",IF(分析依頼書!I121="","未記入",SUBSTITUTE(SUBSTITUTE(SUBSTITUTE(SUBSTITUTE(SUBSTITUTE(SUBSTITUTE(SUBSTITUTE(SUBSTITUTE(_xlfn.LET(_xlpm.x,MID(DBCS(分析依頼書!I121),_xlfn.SEQUENCE(LEN(DBCS(分析依頼書!I121))),1),_xlfn.CONCAT(IF(EXACT(UPPER(_xlpm.x),LOWER(_xlpm.x))*ISERROR(VALUE(_xlpm.x))*EXACT(9504&lt;CODE(_xlpm.x),CODE(_xlpm.x)&lt;9591),_xlpm.x,ASC(_xlpm.x)))),"ｰ","ー"),"~","～"),"(株)","株式会社"),"（株）","株式会社"),"㈱","株式会社"),"(有)","有限会社"),"㈲","有限会社"),"（有）","有限会社")))</f>
        <v/>
      </c>
      <c r="O63" t="str">
        <f>IF(分析依頼書!C121="","",IF(EXACT(C63,分析依頼書!A121),"",分析依頼書!A121))</f>
        <v/>
      </c>
      <c r="P63" t="str" cm="1">
        <f t="array" ref="P63">IF(分析依頼書!C121="","",IF(分析依頼書!G121="","未記入",SUBSTITUTE(SUBSTITUTE(_xlfn.LET(_xlpm.x,MID(DBCS(分析依頼書!G121),_xlfn.SEQUENCE(LEN(DBCS(分析依頼書!G121))),1),_xlfn.CONCAT(IF(EXACT(UPPER(_xlpm.x),LOWER(_xlpm.x))*ISERROR(VALUE(_xlpm.x))*EXACT(9504&lt;CODE(_xlpm.x),CODE(_xlpm.x)&lt;9591),_xlpm.x,ASC(_xlpm.x)))),"ｰ","ー"),"~","～")))</f>
        <v/>
      </c>
      <c r="Q63" t="str" cm="1">
        <f t="array" ref="Q63">IF(分析依頼書!C121="","",IF(分析依頼書!D121="","未記入",SUBSTITUTE(SUBSTITUTE(_xlfn.LET(_xlpm.x,MID(DBCS(分析依頼書!D121),_xlfn.SEQUENCE(LEN(DBCS(分析依頼書!D121))),1),_xlfn.CONCAT(IF(EXACT(UPPER(_xlpm.x),LOWER(_xlpm.x))*ISERROR(VALUE(_xlpm.x))*EXACT(9504&lt;CODE(_xlpm.x),CODE(_xlpm.x)&lt;9591),_xlpm.x,ASC(_xlpm.x)))),"ｰ","ー"),"~","～")))</f>
        <v/>
      </c>
      <c r="R63" t="str" cm="1">
        <f t="array" ref="R63">IF(分析依頼書!C121="","",IF(分析依頼書!F121="","未記入",SUBSTITUTE(SUBSTITUTE(_xlfn.LET(_xlpm.x,MID(DBCS(分析依頼書!F121),_xlfn.SEQUENCE(LEN(DBCS(分析依頼書!F121))),1),_xlfn.CONCAT(IF(EXACT(UPPER(_xlpm.x),LOWER(_xlpm.x))*ISERROR(VALUE(_xlpm.x))*EXACT(9504&lt;CODE(_xlpm.x),CODE(_xlpm.x)&lt;9591),_xlpm.x,ASC(_xlpm.x)))),"ｰ","ー"),"~","～")))</f>
        <v/>
      </c>
    </row>
    <row r="64" spans="1:18" ht="15" thickTop="1" thickBot="1" x14ac:dyDescent="0.2">
      <c r="A64" t="str" cm="1">
        <f t="array" ref="A64">IF(分析依頼書!C122="","",SUBSTITUTE(SUBSTITUTE(_xlfn.LET(_xlpm.x,MID(DBCS(分析依頼書!C122),_xlfn.SEQUENCE(LEN(DBCS(分析依頼書!C122))),1),_xlfn.CONCAT(IF(EXACT(UPPER(_xlpm.x),LOWER(_xlpm.x))*ISERROR(VALUE(_xlpm.x))*EXACT(9504&lt;CODE(_xlpm.x),CODE(_xlpm.x)&lt;9591),_xlpm.x,ASC(_xlpm.x)))),"ｰ","ー"),"~","～"))</f>
        <v/>
      </c>
      <c r="B64" s="94" t="str" cm="1">
        <f t="array" aca="1" ref="B64" ca="1">ASC(SUBSTITUTE(SUBSTITUTE(SUBSTITUTE(SUBSTITUTE(SUBSTITUTE(SUBSTITUTE(SUBSTITUTE(IF(分析依頼書!C122="","",IF(CELL("type",分析依頼書!E122)="b","未記入",IFERROR(IF(OR(分析依頼書!E122=TEXT(VALUE(分析依頼書!E122),"yyyy年M月d日"),分析依頼書!E122=TEXT(VALUE(分析依頼書!E122),"yyyy/M/d")),TEXT(VALUE(分析依頼書!E122),"yyyy年M月d日"),IF(OR(分析依頼書!E122=TEXT(VALUE(分析依頼書!E122),"yyyy年M月"),分析依頼書!E122=TEXT(VALUE(分析依頼書!E122),"yyyy/M")),TEXT(VALUE(分析依頼書!E122),"yyyy年M月"),IF(OR(分析依頼書!E122=TEXT(VALUE(分析依頼書!E122),"yyyy年"),分析依頼書!E122=TEXT(VALUE(分析依頼書!E122),"yyyy")),TEXT(VALUE(分析依頼書!E122),"yyyy年M月"),分析依頼書!E122))),分析依頼書!E122))),"不明","-"),"?","-"),"？","-"),"ー","-"),"―","-"),"‐","-"),"－","-"))</f>
        <v/>
      </c>
      <c r="C64" s="94" t="str">
        <f>IF(分析依頼書!C122="","",IF(ISNUMBER(分析依頼書!A122)=FALSE,ROW(C64)-10,IF(VALUE(分析依頼書!A122)=VALUE(ROW(C64))-10,VALUE(分析依頼書!A122),ROW(C64)-10)))</f>
        <v/>
      </c>
      <c r="E64" s="95" t="str">
        <f>IF(分析依頼書!C122="","",IF(分析依頼書!C122="欠番",77,IF(D$11&lt;&gt;11,IF(F$6="無",D$11,D$11+1),IF(AND(VALUE(分析依頼書!J122)&lt;&gt;-2,F$6="無"),73,IF(AND(VALUE(分析依頼書!J122)&lt;&gt;-2,F$6="有"),74,IF(AND(VALUE(分析依頼書!J122)=-2,F$6="無"),75,IF(AND(VALUE(分析依頼書!J122)=-2,F$6="有"),76,IF(F$6="無",73,74))))))))</f>
        <v/>
      </c>
      <c r="F64" s="96" t="str">
        <f>IF(分析依頼書!C122="","",IF(E$3=TRUE,371,IF(E$4=TRUE,372,IF(E$5=TRUE,381,IF(E$6="特急",369,371)))))</f>
        <v/>
      </c>
      <c r="G64" s="91" t="str">
        <f>IF(分析依頼書!G$65&lt;&gt;"",分析依頼書!G$65,"")</f>
        <v/>
      </c>
      <c r="H64" s="88" t="str">
        <f>IF(分析依頼書!C122="","",IF(E$3=TRUE,7,IF(E$4=TRUE,8,IF(E$5=TRUE,9,IF(E$6="特急",2,"")))))</f>
        <v/>
      </c>
      <c r="J64" s="98" t="s">
        <v>139</v>
      </c>
      <c r="K64" s="99" t="str">
        <f>IF(分析依頼書!C122="","",IF(COUNTIF(分析依頼書!H$65,"*Ｆ?????*")&gt;0,MID(分析依頼書!H$65,FIND("Ｆ",分析依頼書!H$65),6),""))</f>
        <v/>
      </c>
      <c r="L64" t="str">
        <f>IF(分析依頼書!C122="","","-")</f>
        <v/>
      </c>
      <c r="M64" t="str" cm="1">
        <f t="array" ref="M64">IF(分析依頼書!C122="","",IF(分析依頼書!H122="","未記入",SUBSTITUTE(SUBSTITUTE(SUBSTITUTE(SUBSTITUTE(SUBSTITUTE(SUBSTITUTE(SUBSTITUTE(SUBSTITUTE(_xlfn.LET(_xlpm.x,MID(DBCS(分析依頼書!H122),_xlfn.SEQUENCE(LEN(DBCS(分析依頼書!H122))),1),_xlfn.CONCAT(IF(EXACT(UPPER(_xlpm.x),LOWER(_xlpm.x))*ISERROR(VALUE(_xlpm.x))*EXACT(9504&lt;CODE(_xlpm.x),CODE(_xlpm.x)&lt;9591),_xlpm.x,ASC(_xlpm.x)))),"ｰ","ー"),"~","～"),"(株)","株式会社"),"（株）","株式会社"),"㈱","株式会社"),"(有)","有限会社"),"㈲","有限会社"),"（有）","有限会社")))</f>
        <v/>
      </c>
      <c r="N64" t="str" cm="1">
        <f t="array" ref="N64">IF(分析依頼書!C122="","",IF(分析依頼書!I122="","未記入",SUBSTITUTE(SUBSTITUTE(SUBSTITUTE(SUBSTITUTE(SUBSTITUTE(SUBSTITUTE(SUBSTITUTE(SUBSTITUTE(_xlfn.LET(_xlpm.x,MID(DBCS(分析依頼書!I122),_xlfn.SEQUENCE(LEN(DBCS(分析依頼書!I122))),1),_xlfn.CONCAT(IF(EXACT(UPPER(_xlpm.x),LOWER(_xlpm.x))*ISERROR(VALUE(_xlpm.x))*EXACT(9504&lt;CODE(_xlpm.x),CODE(_xlpm.x)&lt;9591),_xlpm.x,ASC(_xlpm.x)))),"ｰ","ー"),"~","～"),"(株)","株式会社"),"（株）","株式会社"),"㈱","株式会社"),"(有)","有限会社"),"㈲","有限会社"),"（有）","有限会社")))</f>
        <v/>
      </c>
      <c r="O64" t="str">
        <f>IF(分析依頼書!C122="","",IF(EXACT(C64,分析依頼書!A122),"",分析依頼書!A122))</f>
        <v/>
      </c>
      <c r="P64" t="str" cm="1">
        <f t="array" ref="P64">IF(分析依頼書!C122="","",IF(分析依頼書!G122="","未記入",SUBSTITUTE(SUBSTITUTE(_xlfn.LET(_xlpm.x,MID(DBCS(分析依頼書!G122),_xlfn.SEQUENCE(LEN(DBCS(分析依頼書!G122))),1),_xlfn.CONCAT(IF(EXACT(UPPER(_xlpm.x),LOWER(_xlpm.x))*ISERROR(VALUE(_xlpm.x))*EXACT(9504&lt;CODE(_xlpm.x),CODE(_xlpm.x)&lt;9591),_xlpm.x,ASC(_xlpm.x)))),"ｰ","ー"),"~","～")))</f>
        <v/>
      </c>
      <c r="Q64" t="str" cm="1">
        <f t="array" ref="Q64">IF(分析依頼書!C122="","",IF(分析依頼書!D122="","未記入",SUBSTITUTE(SUBSTITUTE(_xlfn.LET(_xlpm.x,MID(DBCS(分析依頼書!D122),_xlfn.SEQUENCE(LEN(DBCS(分析依頼書!D122))),1),_xlfn.CONCAT(IF(EXACT(UPPER(_xlpm.x),LOWER(_xlpm.x))*ISERROR(VALUE(_xlpm.x))*EXACT(9504&lt;CODE(_xlpm.x),CODE(_xlpm.x)&lt;9591),_xlpm.x,ASC(_xlpm.x)))),"ｰ","ー"),"~","～")))</f>
        <v/>
      </c>
      <c r="R64" t="str" cm="1">
        <f t="array" ref="R64">IF(分析依頼書!C122="","",IF(分析依頼書!F122="","未記入",SUBSTITUTE(SUBSTITUTE(_xlfn.LET(_xlpm.x,MID(DBCS(分析依頼書!F122),_xlfn.SEQUENCE(LEN(DBCS(分析依頼書!F122))),1),_xlfn.CONCAT(IF(EXACT(UPPER(_xlpm.x),LOWER(_xlpm.x))*ISERROR(VALUE(_xlpm.x))*EXACT(9504&lt;CODE(_xlpm.x),CODE(_xlpm.x)&lt;9591),_xlpm.x,ASC(_xlpm.x)))),"ｰ","ー"),"~","～")))</f>
        <v/>
      </c>
    </row>
    <row r="65" spans="1:18" ht="15" thickTop="1" thickBot="1" x14ac:dyDescent="0.2">
      <c r="A65" t="str" cm="1">
        <f t="array" ref="A65">IF(分析依頼書!C123="","",SUBSTITUTE(SUBSTITUTE(_xlfn.LET(_xlpm.x,MID(DBCS(分析依頼書!C123),_xlfn.SEQUENCE(LEN(DBCS(分析依頼書!C123))),1),_xlfn.CONCAT(IF(EXACT(UPPER(_xlpm.x),LOWER(_xlpm.x))*ISERROR(VALUE(_xlpm.x))*EXACT(9504&lt;CODE(_xlpm.x),CODE(_xlpm.x)&lt;9591),_xlpm.x,ASC(_xlpm.x)))),"ｰ","ー"),"~","～"))</f>
        <v/>
      </c>
      <c r="B65" s="94" t="str" cm="1">
        <f t="array" aca="1" ref="B65" ca="1">ASC(SUBSTITUTE(SUBSTITUTE(SUBSTITUTE(SUBSTITUTE(SUBSTITUTE(SUBSTITUTE(SUBSTITUTE(IF(分析依頼書!C123="","",IF(CELL("type",分析依頼書!E123)="b","未記入",IFERROR(IF(OR(分析依頼書!E123=TEXT(VALUE(分析依頼書!E123),"yyyy年M月d日"),分析依頼書!E123=TEXT(VALUE(分析依頼書!E123),"yyyy/M/d")),TEXT(VALUE(分析依頼書!E123),"yyyy年M月d日"),IF(OR(分析依頼書!E123=TEXT(VALUE(分析依頼書!E123),"yyyy年M月"),分析依頼書!E123=TEXT(VALUE(分析依頼書!E123),"yyyy/M")),TEXT(VALUE(分析依頼書!E123),"yyyy年M月"),IF(OR(分析依頼書!E123=TEXT(VALUE(分析依頼書!E123),"yyyy年"),分析依頼書!E123=TEXT(VALUE(分析依頼書!E123),"yyyy")),TEXT(VALUE(分析依頼書!E123),"yyyy年M月"),分析依頼書!E123))),分析依頼書!E123))),"不明","-"),"?","-"),"？","-"),"ー","-"),"―","-"),"‐","-"),"－","-"))</f>
        <v/>
      </c>
      <c r="C65" s="94" t="str">
        <f>IF(分析依頼書!C123="","",IF(ISNUMBER(分析依頼書!A123)=FALSE,ROW(C65)-10,IF(VALUE(分析依頼書!A123)=VALUE(ROW(C65))-10,VALUE(分析依頼書!A123),ROW(C65)-10)))</f>
        <v/>
      </c>
      <c r="E65" s="95" t="str">
        <f>IF(分析依頼書!C123="","",IF(分析依頼書!C123="欠番",77,IF(D$11&lt;&gt;11,IF(F$6="無",D$11,D$11+1),IF(AND(VALUE(分析依頼書!J123)&lt;&gt;-2,F$6="無"),73,IF(AND(VALUE(分析依頼書!J123)&lt;&gt;-2,F$6="有"),74,IF(AND(VALUE(分析依頼書!J123)=-2,F$6="無"),75,IF(AND(VALUE(分析依頼書!J123)=-2,F$6="有"),76,IF(F$6="無",73,74))))))))</f>
        <v/>
      </c>
      <c r="F65" s="96" t="str">
        <f>IF(分析依頼書!C123="","",IF(E$3=TRUE,371,IF(E$4=TRUE,372,IF(E$5=TRUE,381,IF(E$6="特急",369,371)))))</f>
        <v/>
      </c>
      <c r="G65" s="91" t="str">
        <f>IF(分析依頼書!G$65&lt;&gt;"",分析依頼書!G$65,"")</f>
        <v/>
      </c>
      <c r="H65" s="88" t="str">
        <f>IF(分析依頼書!C123="","",IF(E$3=TRUE,7,IF(E$4=TRUE,8,IF(E$5=TRUE,9,IF(E$6="特急",2,"")))))</f>
        <v/>
      </c>
      <c r="J65" s="98" t="s">
        <v>139</v>
      </c>
      <c r="K65" s="99" t="str">
        <f>IF(分析依頼書!C123="","",IF(COUNTIF(分析依頼書!H$65,"*Ｆ?????*")&gt;0,MID(分析依頼書!H$65,FIND("Ｆ",分析依頼書!H$65),6),""))</f>
        <v/>
      </c>
      <c r="L65" t="str">
        <f>IF(分析依頼書!C123="","","-")</f>
        <v/>
      </c>
      <c r="M65" t="str" cm="1">
        <f t="array" ref="M65">IF(分析依頼書!C123="","",IF(分析依頼書!H123="","未記入",SUBSTITUTE(SUBSTITUTE(SUBSTITUTE(SUBSTITUTE(SUBSTITUTE(SUBSTITUTE(SUBSTITUTE(SUBSTITUTE(_xlfn.LET(_xlpm.x,MID(DBCS(分析依頼書!H123),_xlfn.SEQUENCE(LEN(DBCS(分析依頼書!H123))),1),_xlfn.CONCAT(IF(EXACT(UPPER(_xlpm.x),LOWER(_xlpm.x))*ISERROR(VALUE(_xlpm.x))*EXACT(9504&lt;CODE(_xlpm.x),CODE(_xlpm.x)&lt;9591),_xlpm.x,ASC(_xlpm.x)))),"ｰ","ー"),"~","～"),"(株)","株式会社"),"（株）","株式会社"),"㈱","株式会社"),"(有)","有限会社"),"㈲","有限会社"),"（有）","有限会社")))</f>
        <v/>
      </c>
      <c r="N65" t="str" cm="1">
        <f t="array" ref="N65">IF(分析依頼書!C123="","",IF(分析依頼書!I123="","未記入",SUBSTITUTE(SUBSTITUTE(SUBSTITUTE(SUBSTITUTE(SUBSTITUTE(SUBSTITUTE(SUBSTITUTE(SUBSTITUTE(_xlfn.LET(_xlpm.x,MID(DBCS(分析依頼書!I123),_xlfn.SEQUENCE(LEN(DBCS(分析依頼書!I123))),1),_xlfn.CONCAT(IF(EXACT(UPPER(_xlpm.x),LOWER(_xlpm.x))*ISERROR(VALUE(_xlpm.x))*EXACT(9504&lt;CODE(_xlpm.x),CODE(_xlpm.x)&lt;9591),_xlpm.x,ASC(_xlpm.x)))),"ｰ","ー"),"~","～"),"(株)","株式会社"),"（株）","株式会社"),"㈱","株式会社"),"(有)","有限会社"),"㈲","有限会社"),"（有）","有限会社")))</f>
        <v/>
      </c>
      <c r="O65" t="str">
        <f>IF(分析依頼書!C123="","",IF(EXACT(C65,分析依頼書!A123),"",分析依頼書!A123))</f>
        <v/>
      </c>
      <c r="P65" t="str" cm="1">
        <f t="array" ref="P65">IF(分析依頼書!C123="","",IF(分析依頼書!G123="","未記入",SUBSTITUTE(SUBSTITUTE(_xlfn.LET(_xlpm.x,MID(DBCS(分析依頼書!G123),_xlfn.SEQUENCE(LEN(DBCS(分析依頼書!G123))),1),_xlfn.CONCAT(IF(EXACT(UPPER(_xlpm.x),LOWER(_xlpm.x))*ISERROR(VALUE(_xlpm.x))*EXACT(9504&lt;CODE(_xlpm.x),CODE(_xlpm.x)&lt;9591),_xlpm.x,ASC(_xlpm.x)))),"ｰ","ー"),"~","～")))</f>
        <v/>
      </c>
      <c r="Q65" t="str" cm="1">
        <f t="array" ref="Q65">IF(分析依頼書!C123="","",IF(分析依頼書!D123="","未記入",SUBSTITUTE(SUBSTITUTE(_xlfn.LET(_xlpm.x,MID(DBCS(分析依頼書!D123),_xlfn.SEQUENCE(LEN(DBCS(分析依頼書!D123))),1),_xlfn.CONCAT(IF(EXACT(UPPER(_xlpm.x),LOWER(_xlpm.x))*ISERROR(VALUE(_xlpm.x))*EXACT(9504&lt;CODE(_xlpm.x),CODE(_xlpm.x)&lt;9591),_xlpm.x,ASC(_xlpm.x)))),"ｰ","ー"),"~","～")))</f>
        <v/>
      </c>
      <c r="R65" t="str" cm="1">
        <f t="array" ref="R65">IF(分析依頼書!C123="","",IF(分析依頼書!F123="","未記入",SUBSTITUTE(SUBSTITUTE(_xlfn.LET(_xlpm.x,MID(DBCS(分析依頼書!F123),_xlfn.SEQUENCE(LEN(DBCS(分析依頼書!F123))),1),_xlfn.CONCAT(IF(EXACT(UPPER(_xlpm.x),LOWER(_xlpm.x))*ISERROR(VALUE(_xlpm.x))*EXACT(9504&lt;CODE(_xlpm.x),CODE(_xlpm.x)&lt;9591),_xlpm.x,ASC(_xlpm.x)))),"ｰ","ー"),"~","～")))</f>
        <v/>
      </c>
    </row>
    <row r="66" spans="1:18" ht="15" thickTop="1" thickBot="1" x14ac:dyDescent="0.2">
      <c r="A66" t="str" cm="1">
        <f t="array" ref="A66">IF(分析依頼書!C124="","",SUBSTITUTE(SUBSTITUTE(_xlfn.LET(_xlpm.x,MID(DBCS(分析依頼書!C124),_xlfn.SEQUENCE(LEN(DBCS(分析依頼書!C124))),1),_xlfn.CONCAT(IF(EXACT(UPPER(_xlpm.x),LOWER(_xlpm.x))*ISERROR(VALUE(_xlpm.x))*EXACT(9504&lt;CODE(_xlpm.x),CODE(_xlpm.x)&lt;9591),_xlpm.x,ASC(_xlpm.x)))),"ｰ","ー"),"~","～"))</f>
        <v/>
      </c>
      <c r="B66" s="94" t="str" cm="1">
        <f t="array" aca="1" ref="B66" ca="1">ASC(SUBSTITUTE(SUBSTITUTE(SUBSTITUTE(SUBSTITUTE(SUBSTITUTE(SUBSTITUTE(SUBSTITUTE(IF(分析依頼書!C124="","",IF(CELL("type",分析依頼書!E124)="b","未記入",IFERROR(IF(OR(分析依頼書!E124=TEXT(VALUE(分析依頼書!E124),"yyyy年M月d日"),分析依頼書!E124=TEXT(VALUE(分析依頼書!E124),"yyyy/M/d")),TEXT(VALUE(分析依頼書!E124),"yyyy年M月d日"),IF(OR(分析依頼書!E124=TEXT(VALUE(分析依頼書!E124),"yyyy年M月"),分析依頼書!E124=TEXT(VALUE(分析依頼書!E124),"yyyy/M")),TEXT(VALUE(分析依頼書!E124),"yyyy年M月"),IF(OR(分析依頼書!E124=TEXT(VALUE(分析依頼書!E124),"yyyy年"),分析依頼書!E124=TEXT(VALUE(分析依頼書!E124),"yyyy")),TEXT(VALUE(分析依頼書!E124),"yyyy年M月"),分析依頼書!E124))),分析依頼書!E124))),"不明","-"),"?","-"),"？","-"),"ー","-"),"―","-"),"‐","-"),"－","-"))</f>
        <v/>
      </c>
      <c r="C66" s="94" t="str">
        <f>IF(分析依頼書!C124="","",IF(ISNUMBER(分析依頼書!A124)=FALSE,ROW(C66)-10,IF(VALUE(分析依頼書!A124)=VALUE(ROW(C66))-10,VALUE(分析依頼書!A124),ROW(C66)-10)))</f>
        <v/>
      </c>
      <c r="E66" s="95" t="str">
        <f>IF(分析依頼書!C124="","",IF(分析依頼書!C124="欠番",77,IF(D$11&lt;&gt;11,IF(F$6="無",D$11,D$11+1),IF(AND(VALUE(分析依頼書!J124)&lt;&gt;-2,F$6="無"),73,IF(AND(VALUE(分析依頼書!J124)&lt;&gt;-2,F$6="有"),74,IF(AND(VALUE(分析依頼書!J124)=-2,F$6="無"),75,IF(AND(VALUE(分析依頼書!J124)=-2,F$6="有"),76,IF(F$6="無",73,74))))))))</f>
        <v/>
      </c>
      <c r="F66" s="96" t="str">
        <f>IF(分析依頼書!C124="","",IF(E$3=TRUE,371,IF(E$4=TRUE,372,IF(E$5=TRUE,381,IF(E$6="特急",369,371)))))</f>
        <v/>
      </c>
      <c r="G66" s="91" t="str">
        <f>IF(分析依頼書!G$65&lt;&gt;"",分析依頼書!G$65,"")</f>
        <v/>
      </c>
      <c r="H66" s="88" t="str">
        <f>IF(分析依頼書!C124="","",IF(E$3=TRUE,7,IF(E$4=TRUE,8,IF(E$5=TRUE,9,IF(E$6="特急",2,"")))))</f>
        <v/>
      </c>
      <c r="J66" s="98" t="s">
        <v>139</v>
      </c>
      <c r="K66" s="99" t="str">
        <f>IF(分析依頼書!C124="","",IF(COUNTIF(分析依頼書!H$65,"*Ｆ?????*")&gt;0,MID(分析依頼書!H$65,FIND("Ｆ",分析依頼書!H$65),6),""))</f>
        <v/>
      </c>
      <c r="L66" t="str">
        <f>IF(分析依頼書!C124="","","-")</f>
        <v/>
      </c>
      <c r="M66" t="str" cm="1">
        <f t="array" ref="M66">IF(分析依頼書!C124="","",IF(分析依頼書!H124="","未記入",SUBSTITUTE(SUBSTITUTE(SUBSTITUTE(SUBSTITUTE(SUBSTITUTE(SUBSTITUTE(SUBSTITUTE(SUBSTITUTE(_xlfn.LET(_xlpm.x,MID(DBCS(分析依頼書!H124),_xlfn.SEQUENCE(LEN(DBCS(分析依頼書!H124))),1),_xlfn.CONCAT(IF(EXACT(UPPER(_xlpm.x),LOWER(_xlpm.x))*ISERROR(VALUE(_xlpm.x))*EXACT(9504&lt;CODE(_xlpm.x),CODE(_xlpm.x)&lt;9591),_xlpm.x,ASC(_xlpm.x)))),"ｰ","ー"),"~","～"),"(株)","株式会社"),"（株）","株式会社"),"㈱","株式会社"),"(有)","有限会社"),"㈲","有限会社"),"（有）","有限会社")))</f>
        <v/>
      </c>
      <c r="N66" t="str" cm="1">
        <f t="array" ref="N66">IF(分析依頼書!C124="","",IF(分析依頼書!I124="","未記入",SUBSTITUTE(SUBSTITUTE(SUBSTITUTE(SUBSTITUTE(SUBSTITUTE(SUBSTITUTE(SUBSTITUTE(SUBSTITUTE(_xlfn.LET(_xlpm.x,MID(DBCS(分析依頼書!I124),_xlfn.SEQUENCE(LEN(DBCS(分析依頼書!I124))),1),_xlfn.CONCAT(IF(EXACT(UPPER(_xlpm.x),LOWER(_xlpm.x))*ISERROR(VALUE(_xlpm.x))*EXACT(9504&lt;CODE(_xlpm.x),CODE(_xlpm.x)&lt;9591),_xlpm.x,ASC(_xlpm.x)))),"ｰ","ー"),"~","～"),"(株)","株式会社"),"（株）","株式会社"),"㈱","株式会社"),"(有)","有限会社"),"㈲","有限会社"),"（有）","有限会社")))</f>
        <v/>
      </c>
      <c r="O66" t="str">
        <f>IF(分析依頼書!C124="","",IF(EXACT(C66,分析依頼書!A124),"",分析依頼書!A124))</f>
        <v/>
      </c>
      <c r="P66" t="str" cm="1">
        <f t="array" ref="P66">IF(分析依頼書!C124="","",IF(分析依頼書!G124="","未記入",SUBSTITUTE(SUBSTITUTE(_xlfn.LET(_xlpm.x,MID(DBCS(分析依頼書!G124),_xlfn.SEQUENCE(LEN(DBCS(分析依頼書!G124))),1),_xlfn.CONCAT(IF(EXACT(UPPER(_xlpm.x),LOWER(_xlpm.x))*ISERROR(VALUE(_xlpm.x))*EXACT(9504&lt;CODE(_xlpm.x),CODE(_xlpm.x)&lt;9591),_xlpm.x,ASC(_xlpm.x)))),"ｰ","ー"),"~","～")))</f>
        <v/>
      </c>
      <c r="Q66" t="str" cm="1">
        <f t="array" ref="Q66">IF(分析依頼書!C124="","",IF(分析依頼書!D124="","未記入",SUBSTITUTE(SUBSTITUTE(_xlfn.LET(_xlpm.x,MID(DBCS(分析依頼書!D124),_xlfn.SEQUENCE(LEN(DBCS(分析依頼書!D124))),1),_xlfn.CONCAT(IF(EXACT(UPPER(_xlpm.x),LOWER(_xlpm.x))*ISERROR(VALUE(_xlpm.x))*EXACT(9504&lt;CODE(_xlpm.x),CODE(_xlpm.x)&lt;9591),_xlpm.x,ASC(_xlpm.x)))),"ｰ","ー"),"~","～")))</f>
        <v/>
      </c>
      <c r="R66" t="str" cm="1">
        <f t="array" ref="R66">IF(分析依頼書!C124="","",IF(分析依頼書!F124="","未記入",SUBSTITUTE(SUBSTITUTE(_xlfn.LET(_xlpm.x,MID(DBCS(分析依頼書!F124),_xlfn.SEQUENCE(LEN(DBCS(分析依頼書!F124))),1),_xlfn.CONCAT(IF(EXACT(UPPER(_xlpm.x),LOWER(_xlpm.x))*ISERROR(VALUE(_xlpm.x))*EXACT(9504&lt;CODE(_xlpm.x),CODE(_xlpm.x)&lt;9591),_xlpm.x,ASC(_xlpm.x)))),"ｰ","ー"),"~","～")))</f>
        <v/>
      </c>
    </row>
    <row r="67" spans="1:18" ht="15" thickTop="1" thickBot="1" x14ac:dyDescent="0.2">
      <c r="A67" t="str" cm="1">
        <f t="array" ref="A67">IF(分析依頼書!C125="","",SUBSTITUTE(SUBSTITUTE(_xlfn.LET(_xlpm.x,MID(DBCS(分析依頼書!C125),_xlfn.SEQUENCE(LEN(DBCS(分析依頼書!C125))),1),_xlfn.CONCAT(IF(EXACT(UPPER(_xlpm.x),LOWER(_xlpm.x))*ISERROR(VALUE(_xlpm.x))*EXACT(9504&lt;CODE(_xlpm.x),CODE(_xlpm.x)&lt;9591),_xlpm.x,ASC(_xlpm.x)))),"ｰ","ー"),"~","～"))</f>
        <v/>
      </c>
      <c r="B67" s="94" t="str" cm="1">
        <f t="array" aca="1" ref="B67" ca="1">ASC(SUBSTITUTE(SUBSTITUTE(SUBSTITUTE(SUBSTITUTE(SUBSTITUTE(SUBSTITUTE(SUBSTITUTE(IF(分析依頼書!C125="","",IF(CELL("type",分析依頼書!E125)="b","未記入",IFERROR(IF(OR(分析依頼書!E125=TEXT(VALUE(分析依頼書!E125),"yyyy年M月d日"),分析依頼書!E125=TEXT(VALUE(分析依頼書!E125),"yyyy/M/d")),TEXT(VALUE(分析依頼書!E125),"yyyy年M月d日"),IF(OR(分析依頼書!E125=TEXT(VALUE(分析依頼書!E125),"yyyy年M月"),分析依頼書!E125=TEXT(VALUE(分析依頼書!E125),"yyyy/M")),TEXT(VALUE(分析依頼書!E125),"yyyy年M月"),IF(OR(分析依頼書!E125=TEXT(VALUE(分析依頼書!E125),"yyyy年"),分析依頼書!E125=TEXT(VALUE(分析依頼書!E125),"yyyy")),TEXT(VALUE(分析依頼書!E125),"yyyy年M月"),分析依頼書!E125))),分析依頼書!E125))),"不明","-"),"?","-"),"？","-"),"ー","-"),"―","-"),"‐","-"),"－","-"))</f>
        <v/>
      </c>
      <c r="C67" s="94" t="str">
        <f>IF(分析依頼書!C125="","",IF(ISNUMBER(分析依頼書!A125)=FALSE,ROW(C67)-10,IF(VALUE(分析依頼書!A125)=VALUE(ROW(C67))-10,VALUE(分析依頼書!A125),ROW(C67)-10)))</f>
        <v/>
      </c>
      <c r="E67" s="95" t="str">
        <f>IF(分析依頼書!C125="","",IF(分析依頼書!C125="欠番",77,IF(D$11&lt;&gt;11,IF(F$6="無",D$11,D$11+1),IF(AND(VALUE(分析依頼書!J125)&lt;&gt;-2,F$6="無"),73,IF(AND(VALUE(分析依頼書!J125)&lt;&gt;-2,F$6="有"),74,IF(AND(VALUE(分析依頼書!J125)=-2,F$6="無"),75,IF(AND(VALUE(分析依頼書!J125)=-2,F$6="有"),76,IF(F$6="無",73,74))))))))</f>
        <v/>
      </c>
      <c r="F67" s="96" t="str">
        <f>IF(分析依頼書!C125="","",IF(E$3=TRUE,371,IF(E$4=TRUE,372,IF(E$5=TRUE,381,IF(E$6="特急",369,371)))))</f>
        <v/>
      </c>
      <c r="G67" s="91" t="str">
        <f>IF(分析依頼書!G$65&lt;&gt;"",分析依頼書!G$65,"")</f>
        <v/>
      </c>
      <c r="H67" s="88" t="str">
        <f>IF(分析依頼書!C125="","",IF(E$3=TRUE,7,IF(E$4=TRUE,8,IF(E$5=TRUE,9,IF(E$6="特急",2,"")))))</f>
        <v/>
      </c>
      <c r="J67" s="98" t="s">
        <v>139</v>
      </c>
      <c r="K67" s="99" t="str">
        <f>IF(分析依頼書!C125="","",IF(COUNTIF(分析依頼書!H$65,"*Ｆ?????*")&gt;0,MID(分析依頼書!H$65,FIND("Ｆ",分析依頼書!H$65),6),""))</f>
        <v/>
      </c>
      <c r="L67" t="str">
        <f>IF(分析依頼書!C125="","","-")</f>
        <v/>
      </c>
      <c r="M67" t="str" cm="1">
        <f t="array" ref="M67">IF(分析依頼書!C125="","",IF(分析依頼書!H125="","未記入",SUBSTITUTE(SUBSTITUTE(SUBSTITUTE(SUBSTITUTE(SUBSTITUTE(SUBSTITUTE(SUBSTITUTE(SUBSTITUTE(_xlfn.LET(_xlpm.x,MID(DBCS(分析依頼書!H125),_xlfn.SEQUENCE(LEN(DBCS(分析依頼書!H125))),1),_xlfn.CONCAT(IF(EXACT(UPPER(_xlpm.x),LOWER(_xlpm.x))*ISERROR(VALUE(_xlpm.x))*EXACT(9504&lt;CODE(_xlpm.x),CODE(_xlpm.x)&lt;9591),_xlpm.x,ASC(_xlpm.x)))),"ｰ","ー"),"~","～"),"(株)","株式会社"),"（株）","株式会社"),"㈱","株式会社"),"(有)","有限会社"),"㈲","有限会社"),"（有）","有限会社")))</f>
        <v/>
      </c>
      <c r="N67" t="str" cm="1">
        <f t="array" ref="N67">IF(分析依頼書!C125="","",IF(分析依頼書!I125="","未記入",SUBSTITUTE(SUBSTITUTE(SUBSTITUTE(SUBSTITUTE(SUBSTITUTE(SUBSTITUTE(SUBSTITUTE(SUBSTITUTE(_xlfn.LET(_xlpm.x,MID(DBCS(分析依頼書!I125),_xlfn.SEQUENCE(LEN(DBCS(分析依頼書!I125))),1),_xlfn.CONCAT(IF(EXACT(UPPER(_xlpm.x),LOWER(_xlpm.x))*ISERROR(VALUE(_xlpm.x))*EXACT(9504&lt;CODE(_xlpm.x),CODE(_xlpm.x)&lt;9591),_xlpm.x,ASC(_xlpm.x)))),"ｰ","ー"),"~","～"),"(株)","株式会社"),"（株）","株式会社"),"㈱","株式会社"),"(有)","有限会社"),"㈲","有限会社"),"（有）","有限会社")))</f>
        <v/>
      </c>
      <c r="O67" t="str">
        <f>IF(分析依頼書!C125="","",IF(EXACT(C67,分析依頼書!A125),"",分析依頼書!A125))</f>
        <v/>
      </c>
      <c r="P67" t="str" cm="1">
        <f t="array" ref="P67">IF(分析依頼書!C125="","",IF(分析依頼書!G125="","未記入",SUBSTITUTE(SUBSTITUTE(_xlfn.LET(_xlpm.x,MID(DBCS(分析依頼書!G125),_xlfn.SEQUENCE(LEN(DBCS(分析依頼書!G125))),1),_xlfn.CONCAT(IF(EXACT(UPPER(_xlpm.x),LOWER(_xlpm.x))*ISERROR(VALUE(_xlpm.x))*EXACT(9504&lt;CODE(_xlpm.x),CODE(_xlpm.x)&lt;9591),_xlpm.x,ASC(_xlpm.x)))),"ｰ","ー"),"~","～")))</f>
        <v/>
      </c>
      <c r="Q67" t="str" cm="1">
        <f t="array" ref="Q67">IF(分析依頼書!C125="","",IF(分析依頼書!D125="","未記入",SUBSTITUTE(SUBSTITUTE(_xlfn.LET(_xlpm.x,MID(DBCS(分析依頼書!D125),_xlfn.SEQUENCE(LEN(DBCS(分析依頼書!D125))),1),_xlfn.CONCAT(IF(EXACT(UPPER(_xlpm.x),LOWER(_xlpm.x))*ISERROR(VALUE(_xlpm.x))*EXACT(9504&lt;CODE(_xlpm.x),CODE(_xlpm.x)&lt;9591),_xlpm.x,ASC(_xlpm.x)))),"ｰ","ー"),"~","～")))</f>
        <v/>
      </c>
      <c r="R67" t="str" cm="1">
        <f t="array" ref="R67">IF(分析依頼書!C125="","",IF(分析依頼書!F125="","未記入",SUBSTITUTE(SUBSTITUTE(_xlfn.LET(_xlpm.x,MID(DBCS(分析依頼書!F125),_xlfn.SEQUENCE(LEN(DBCS(分析依頼書!F125))),1),_xlfn.CONCAT(IF(EXACT(UPPER(_xlpm.x),LOWER(_xlpm.x))*ISERROR(VALUE(_xlpm.x))*EXACT(9504&lt;CODE(_xlpm.x),CODE(_xlpm.x)&lt;9591),_xlpm.x,ASC(_xlpm.x)))),"ｰ","ー"),"~","～")))</f>
        <v/>
      </c>
    </row>
    <row r="68" spans="1:18" ht="15" thickTop="1" thickBot="1" x14ac:dyDescent="0.2">
      <c r="A68" t="str" cm="1">
        <f t="array" ref="A68">IF(分析依頼書!C126="","",SUBSTITUTE(SUBSTITUTE(_xlfn.LET(_xlpm.x,MID(DBCS(分析依頼書!C126),_xlfn.SEQUENCE(LEN(DBCS(分析依頼書!C126))),1),_xlfn.CONCAT(IF(EXACT(UPPER(_xlpm.x),LOWER(_xlpm.x))*ISERROR(VALUE(_xlpm.x))*EXACT(9504&lt;CODE(_xlpm.x),CODE(_xlpm.x)&lt;9591),_xlpm.x,ASC(_xlpm.x)))),"ｰ","ー"),"~","～"))</f>
        <v/>
      </c>
      <c r="B68" s="94" t="str" cm="1">
        <f t="array" aca="1" ref="B68" ca="1">ASC(SUBSTITUTE(SUBSTITUTE(SUBSTITUTE(SUBSTITUTE(SUBSTITUTE(SUBSTITUTE(SUBSTITUTE(IF(分析依頼書!C126="","",IF(CELL("type",分析依頼書!E126)="b","未記入",IFERROR(IF(OR(分析依頼書!E126=TEXT(VALUE(分析依頼書!E126),"yyyy年M月d日"),分析依頼書!E126=TEXT(VALUE(分析依頼書!E126),"yyyy/M/d")),TEXT(VALUE(分析依頼書!E126),"yyyy年M月d日"),IF(OR(分析依頼書!E126=TEXT(VALUE(分析依頼書!E126),"yyyy年M月"),分析依頼書!E126=TEXT(VALUE(分析依頼書!E126),"yyyy/M")),TEXT(VALUE(分析依頼書!E126),"yyyy年M月"),IF(OR(分析依頼書!E126=TEXT(VALUE(分析依頼書!E126),"yyyy年"),分析依頼書!E126=TEXT(VALUE(分析依頼書!E126),"yyyy")),TEXT(VALUE(分析依頼書!E126),"yyyy年M月"),分析依頼書!E126))),分析依頼書!E126))),"不明","-"),"?","-"),"？","-"),"ー","-"),"―","-"),"‐","-"),"－","-"))</f>
        <v/>
      </c>
      <c r="C68" s="94" t="str">
        <f>IF(分析依頼書!C126="","",IF(ISNUMBER(分析依頼書!A126)=FALSE,ROW(C68)-10,IF(VALUE(分析依頼書!A126)=VALUE(ROW(C68))-10,VALUE(分析依頼書!A126),ROW(C68)-10)))</f>
        <v/>
      </c>
      <c r="E68" s="95" t="str">
        <f>IF(分析依頼書!C126="","",IF(分析依頼書!C126="欠番",77,IF(D$11&lt;&gt;11,IF(F$6="無",D$11,D$11+1),IF(AND(VALUE(分析依頼書!J126)&lt;&gt;-2,F$6="無"),73,IF(AND(VALUE(分析依頼書!J126)&lt;&gt;-2,F$6="有"),74,IF(AND(VALUE(分析依頼書!J126)=-2,F$6="無"),75,IF(AND(VALUE(分析依頼書!J126)=-2,F$6="有"),76,IF(F$6="無",73,74))))))))</f>
        <v/>
      </c>
      <c r="F68" s="96" t="str">
        <f>IF(分析依頼書!C126="","",IF(E$3=TRUE,371,IF(E$4=TRUE,372,IF(E$5=TRUE,381,IF(E$6="特急",369,371)))))</f>
        <v/>
      </c>
      <c r="G68" s="91" t="str">
        <f>IF(分析依頼書!G$65&lt;&gt;"",分析依頼書!G$65,"")</f>
        <v/>
      </c>
      <c r="H68" s="88" t="str">
        <f>IF(分析依頼書!C126="","",IF(E$3=TRUE,7,IF(E$4=TRUE,8,IF(E$5=TRUE,9,IF(E$6="特急",2,"")))))</f>
        <v/>
      </c>
      <c r="J68" s="98" t="s">
        <v>139</v>
      </c>
      <c r="K68" s="99" t="str">
        <f>IF(分析依頼書!C126="","",IF(COUNTIF(分析依頼書!H$65,"*Ｆ?????*")&gt;0,MID(分析依頼書!H$65,FIND("Ｆ",分析依頼書!H$65),6),""))</f>
        <v/>
      </c>
      <c r="L68" t="str">
        <f>IF(分析依頼書!C126="","","-")</f>
        <v/>
      </c>
      <c r="M68" t="str" cm="1">
        <f t="array" ref="M68">IF(分析依頼書!C126="","",IF(分析依頼書!H126="","未記入",SUBSTITUTE(SUBSTITUTE(SUBSTITUTE(SUBSTITUTE(SUBSTITUTE(SUBSTITUTE(SUBSTITUTE(SUBSTITUTE(_xlfn.LET(_xlpm.x,MID(DBCS(分析依頼書!H126),_xlfn.SEQUENCE(LEN(DBCS(分析依頼書!H126))),1),_xlfn.CONCAT(IF(EXACT(UPPER(_xlpm.x),LOWER(_xlpm.x))*ISERROR(VALUE(_xlpm.x))*EXACT(9504&lt;CODE(_xlpm.x),CODE(_xlpm.x)&lt;9591),_xlpm.x,ASC(_xlpm.x)))),"ｰ","ー"),"~","～"),"(株)","株式会社"),"（株）","株式会社"),"㈱","株式会社"),"(有)","有限会社"),"㈲","有限会社"),"（有）","有限会社")))</f>
        <v/>
      </c>
      <c r="N68" t="str" cm="1">
        <f t="array" ref="N68">IF(分析依頼書!C126="","",IF(分析依頼書!I126="","未記入",SUBSTITUTE(SUBSTITUTE(SUBSTITUTE(SUBSTITUTE(SUBSTITUTE(SUBSTITUTE(SUBSTITUTE(SUBSTITUTE(_xlfn.LET(_xlpm.x,MID(DBCS(分析依頼書!I126),_xlfn.SEQUENCE(LEN(DBCS(分析依頼書!I126))),1),_xlfn.CONCAT(IF(EXACT(UPPER(_xlpm.x),LOWER(_xlpm.x))*ISERROR(VALUE(_xlpm.x))*EXACT(9504&lt;CODE(_xlpm.x),CODE(_xlpm.x)&lt;9591),_xlpm.x,ASC(_xlpm.x)))),"ｰ","ー"),"~","～"),"(株)","株式会社"),"（株）","株式会社"),"㈱","株式会社"),"(有)","有限会社"),"㈲","有限会社"),"（有）","有限会社")))</f>
        <v/>
      </c>
      <c r="O68" t="str">
        <f>IF(分析依頼書!C126="","",IF(EXACT(C68,分析依頼書!A126),"",分析依頼書!A126))</f>
        <v/>
      </c>
      <c r="P68" t="str" cm="1">
        <f t="array" ref="P68">IF(分析依頼書!C126="","",IF(分析依頼書!G126="","未記入",SUBSTITUTE(SUBSTITUTE(_xlfn.LET(_xlpm.x,MID(DBCS(分析依頼書!G126),_xlfn.SEQUENCE(LEN(DBCS(分析依頼書!G126))),1),_xlfn.CONCAT(IF(EXACT(UPPER(_xlpm.x),LOWER(_xlpm.x))*ISERROR(VALUE(_xlpm.x))*EXACT(9504&lt;CODE(_xlpm.x),CODE(_xlpm.x)&lt;9591),_xlpm.x,ASC(_xlpm.x)))),"ｰ","ー"),"~","～")))</f>
        <v/>
      </c>
      <c r="Q68" t="str" cm="1">
        <f t="array" ref="Q68">IF(分析依頼書!C126="","",IF(分析依頼書!D126="","未記入",SUBSTITUTE(SUBSTITUTE(_xlfn.LET(_xlpm.x,MID(DBCS(分析依頼書!D126),_xlfn.SEQUENCE(LEN(DBCS(分析依頼書!D126))),1),_xlfn.CONCAT(IF(EXACT(UPPER(_xlpm.x),LOWER(_xlpm.x))*ISERROR(VALUE(_xlpm.x))*EXACT(9504&lt;CODE(_xlpm.x),CODE(_xlpm.x)&lt;9591),_xlpm.x,ASC(_xlpm.x)))),"ｰ","ー"),"~","～")))</f>
        <v/>
      </c>
      <c r="R68" t="str" cm="1">
        <f t="array" ref="R68">IF(分析依頼書!C126="","",IF(分析依頼書!F126="","未記入",SUBSTITUTE(SUBSTITUTE(_xlfn.LET(_xlpm.x,MID(DBCS(分析依頼書!F126),_xlfn.SEQUENCE(LEN(DBCS(分析依頼書!F126))),1),_xlfn.CONCAT(IF(EXACT(UPPER(_xlpm.x),LOWER(_xlpm.x))*ISERROR(VALUE(_xlpm.x))*EXACT(9504&lt;CODE(_xlpm.x),CODE(_xlpm.x)&lt;9591),_xlpm.x,ASC(_xlpm.x)))),"ｰ","ー"),"~","～")))</f>
        <v/>
      </c>
    </row>
    <row r="69" spans="1:18" ht="15" thickTop="1" thickBot="1" x14ac:dyDescent="0.2">
      <c r="A69" t="str" cm="1">
        <f t="array" ref="A69">IF(分析依頼書!C127="","",SUBSTITUTE(SUBSTITUTE(_xlfn.LET(_xlpm.x,MID(DBCS(分析依頼書!C127),_xlfn.SEQUENCE(LEN(DBCS(分析依頼書!C127))),1),_xlfn.CONCAT(IF(EXACT(UPPER(_xlpm.x),LOWER(_xlpm.x))*ISERROR(VALUE(_xlpm.x))*EXACT(9504&lt;CODE(_xlpm.x),CODE(_xlpm.x)&lt;9591),_xlpm.x,ASC(_xlpm.x)))),"ｰ","ー"),"~","～"))</f>
        <v/>
      </c>
      <c r="B69" s="94" t="str" cm="1">
        <f t="array" aca="1" ref="B69" ca="1">ASC(SUBSTITUTE(SUBSTITUTE(SUBSTITUTE(SUBSTITUTE(SUBSTITUTE(SUBSTITUTE(SUBSTITUTE(IF(分析依頼書!C127="","",IF(CELL("type",分析依頼書!E127)="b","未記入",IFERROR(IF(OR(分析依頼書!E127=TEXT(VALUE(分析依頼書!E127),"yyyy年M月d日"),分析依頼書!E127=TEXT(VALUE(分析依頼書!E127),"yyyy/M/d")),TEXT(VALUE(分析依頼書!E127),"yyyy年M月d日"),IF(OR(分析依頼書!E127=TEXT(VALUE(分析依頼書!E127),"yyyy年M月"),分析依頼書!E127=TEXT(VALUE(分析依頼書!E127),"yyyy/M")),TEXT(VALUE(分析依頼書!E127),"yyyy年M月"),IF(OR(分析依頼書!E127=TEXT(VALUE(分析依頼書!E127),"yyyy年"),分析依頼書!E127=TEXT(VALUE(分析依頼書!E127),"yyyy")),TEXT(VALUE(分析依頼書!E127),"yyyy年M月"),分析依頼書!E127))),分析依頼書!E127))),"不明","-"),"?","-"),"？","-"),"ー","-"),"―","-"),"‐","-"),"－","-"))</f>
        <v/>
      </c>
      <c r="C69" s="94" t="str">
        <f>IF(分析依頼書!C127="","",IF(ISNUMBER(分析依頼書!A127)=FALSE,ROW(C69)-10,IF(VALUE(分析依頼書!A127)=VALUE(ROW(C69))-10,VALUE(分析依頼書!A127),ROW(C69)-10)))</f>
        <v/>
      </c>
      <c r="E69" s="95" t="str">
        <f>IF(分析依頼書!C127="","",IF(分析依頼書!C127="欠番",77,IF(D$11&lt;&gt;11,IF(F$6="無",D$11,D$11+1),IF(AND(VALUE(分析依頼書!J127)&lt;&gt;-2,F$6="無"),73,IF(AND(VALUE(分析依頼書!J127)&lt;&gt;-2,F$6="有"),74,IF(AND(VALUE(分析依頼書!J127)=-2,F$6="無"),75,IF(AND(VALUE(分析依頼書!J127)=-2,F$6="有"),76,IF(F$6="無",73,74))))))))</f>
        <v/>
      </c>
      <c r="F69" s="96" t="str">
        <f>IF(分析依頼書!C127="","",IF(E$3=TRUE,371,IF(E$4=TRUE,372,IF(E$5=TRUE,381,IF(E$6="特急",369,371)))))</f>
        <v/>
      </c>
      <c r="G69" s="91" t="str">
        <f>IF(分析依頼書!G$65&lt;&gt;"",分析依頼書!G$65,"")</f>
        <v/>
      </c>
      <c r="H69" s="88" t="str">
        <f>IF(分析依頼書!C127="","",IF(E$3=TRUE,7,IF(E$4=TRUE,8,IF(E$5=TRUE,9,IF(E$6="特急",2,"")))))</f>
        <v/>
      </c>
      <c r="J69" s="98" t="s">
        <v>139</v>
      </c>
      <c r="K69" s="99" t="str">
        <f>IF(分析依頼書!C127="","",IF(COUNTIF(分析依頼書!H$65,"*Ｆ?????*")&gt;0,MID(分析依頼書!H$65,FIND("Ｆ",分析依頼書!H$65),6),""))</f>
        <v/>
      </c>
      <c r="L69" t="str">
        <f>IF(分析依頼書!C127="","","-")</f>
        <v/>
      </c>
      <c r="M69" t="str" cm="1">
        <f t="array" ref="M69">IF(分析依頼書!C127="","",IF(分析依頼書!H127="","未記入",SUBSTITUTE(SUBSTITUTE(SUBSTITUTE(SUBSTITUTE(SUBSTITUTE(SUBSTITUTE(SUBSTITUTE(SUBSTITUTE(_xlfn.LET(_xlpm.x,MID(DBCS(分析依頼書!H127),_xlfn.SEQUENCE(LEN(DBCS(分析依頼書!H127))),1),_xlfn.CONCAT(IF(EXACT(UPPER(_xlpm.x),LOWER(_xlpm.x))*ISERROR(VALUE(_xlpm.x))*EXACT(9504&lt;CODE(_xlpm.x),CODE(_xlpm.x)&lt;9591),_xlpm.x,ASC(_xlpm.x)))),"ｰ","ー"),"~","～"),"(株)","株式会社"),"（株）","株式会社"),"㈱","株式会社"),"(有)","有限会社"),"㈲","有限会社"),"（有）","有限会社")))</f>
        <v/>
      </c>
      <c r="N69" t="str" cm="1">
        <f t="array" ref="N69">IF(分析依頼書!C127="","",IF(分析依頼書!I127="","未記入",SUBSTITUTE(SUBSTITUTE(SUBSTITUTE(SUBSTITUTE(SUBSTITUTE(SUBSTITUTE(SUBSTITUTE(SUBSTITUTE(_xlfn.LET(_xlpm.x,MID(DBCS(分析依頼書!I127),_xlfn.SEQUENCE(LEN(DBCS(分析依頼書!I127))),1),_xlfn.CONCAT(IF(EXACT(UPPER(_xlpm.x),LOWER(_xlpm.x))*ISERROR(VALUE(_xlpm.x))*EXACT(9504&lt;CODE(_xlpm.x),CODE(_xlpm.x)&lt;9591),_xlpm.x,ASC(_xlpm.x)))),"ｰ","ー"),"~","～"),"(株)","株式会社"),"（株）","株式会社"),"㈱","株式会社"),"(有)","有限会社"),"㈲","有限会社"),"（有）","有限会社")))</f>
        <v/>
      </c>
      <c r="O69" t="str">
        <f>IF(分析依頼書!C127="","",IF(EXACT(C69,分析依頼書!A127),"",分析依頼書!A127))</f>
        <v/>
      </c>
      <c r="P69" t="str" cm="1">
        <f t="array" ref="P69">IF(分析依頼書!C127="","",IF(分析依頼書!G127="","未記入",SUBSTITUTE(SUBSTITUTE(_xlfn.LET(_xlpm.x,MID(DBCS(分析依頼書!G127),_xlfn.SEQUENCE(LEN(DBCS(分析依頼書!G127))),1),_xlfn.CONCAT(IF(EXACT(UPPER(_xlpm.x),LOWER(_xlpm.x))*ISERROR(VALUE(_xlpm.x))*EXACT(9504&lt;CODE(_xlpm.x),CODE(_xlpm.x)&lt;9591),_xlpm.x,ASC(_xlpm.x)))),"ｰ","ー"),"~","～")))</f>
        <v/>
      </c>
      <c r="Q69" t="str" cm="1">
        <f t="array" ref="Q69">IF(分析依頼書!C127="","",IF(分析依頼書!D127="","未記入",SUBSTITUTE(SUBSTITUTE(_xlfn.LET(_xlpm.x,MID(DBCS(分析依頼書!D127),_xlfn.SEQUENCE(LEN(DBCS(分析依頼書!D127))),1),_xlfn.CONCAT(IF(EXACT(UPPER(_xlpm.x),LOWER(_xlpm.x))*ISERROR(VALUE(_xlpm.x))*EXACT(9504&lt;CODE(_xlpm.x),CODE(_xlpm.x)&lt;9591),_xlpm.x,ASC(_xlpm.x)))),"ｰ","ー"),"~","～")))</f>
        <v/>
      </c>
      <c r="R69" t="str" cm="1">
        <f t="array" ref="R69">IF(分析依頼書!C127="","",IF(分析依頼書!F127="","未記入",SUBSTITUTE(SUBSTITUTE(_xlfn.LET(_xlpm.x,MID(DBCS(分析依頼書!F127),_xlfn.SEQUENCE(LEN(DBCS(分析依頼書!F127))),1),_xlfn.CONCAT(IF(EXACT(UPPER(_xlpm.x),LOWER(_xlpm.x))*ISERROR(VALUE(_xlpm.x))*EXACT(9504&lt;CODE(_xlpm.x),CODE(_xlpm.x)&lt;9591),_xlpm.x,ASC(_xlpm.x)))),"ｰ","ー"),"~","～")))</f>
        <v/>
      </c>
    </row>
    <row r="70" spans="1:18" ht="15" thickTop="1" thickBot="1" x14ac:dyDescent="0.2">
      <c r="A70" t="str" cm="1">
        <f t="array" ref="A70">IF(分析依頼書!C128="","",SUBSTITUTE(SUBSTITUTE(_xlfn.LET(_xlpm.x,MID(DBCS(分析依頼書!C128),_xlfn.SEQUENCE(LEN(DBCS(分析依頼書!C128))),1),_xlfn.CONCAT(IF(EXACT(UPPER(_xlpm.x),LOWER(_xlpm.x))*ISERROR(VALUE(_xlpm.x))*EXACT(9504&lt;CODE(_xlpm.x),CODE(_xlpm.x)&lt;9591),_xlpm.x,ASC(_xlpm.x)))),"ｰ","ー"),"~","～"))</f>
        <v/>
      </c>
      <c r="B70" s="94" t="str" cm="1">
        <f t="array" aca="1" ref="B70" ca="1">ASC(SUBSTITUTE(SUBSTITUTE(SUBSTITUTE(SUBSTITUTE(SUBSTITUTE(SUBSTITUTE(SUBSTITUTE(IF(分析依頼書!C128="","",IF(CELL("type",分析依頼書!E128)="b","未記入",IFERROR(IF(OR(分析依頼書!E128=TEXT(VALUE(分析依頼書!E128),"yyyy年M月d日"),分析依頼書!E128=TEXT(VALUE(分析依頼書!E128),"yyyy/M/d")),TEXT(VALUE(分析依頼書!E128),"yyyy年M月d日"),IF(OR(分析依頼書!E128=TEXT(VALUE(分析依頼書!E128),"yyyy年M月"),分析依頼書!E128=TEXT(VALUE(分析依頼書!E128),"yyyy/M")),TEXT(VALUE(分析依頼書!E128),"yyyy年M月"),IF(OR(分析依頼書!E128=TEXT(VALUE(分析依頼書!E128),"yyyy年"),分析依頼書!E128=TEXT(VALUE(分析依頼書!E128),"yyyy")),TEXT(VALUE(分析依頼書!E128),"yyyy年M月"),分析依頼書!E128))),分析依頼書!E128))),"不明","-"),"?","-"),"？","-"),"ー","-"),"―","-"),"‐","-"),"－","-"))</f>
        <v/>
      </c>
      <c r="C70" s="94" t="str">
        <f>IF(分析依頼書!C128="","",IF(ISNUMBER(分析依頼書!A128)=FALSE,ROW(C70)-10,IF(VALUE(分析依頼書!A128)=VALUE(ROW(C70))-10,VALUE(分析依頼書!A128),ROW(C70)-10)))</f>
        <v/>
      </c>
      <c r="E70" s="95" t="str">
        <f>IF(分析依頼書!C128="","",IF(分析依頼書!C128="欠番",77,IF(D$11&lt;&gt;11,IF(F$6="無",D$11,D$11+1),IF(AND(VALUE(分析依頼書!J128)&lt;&gt;-2,F$6="無"),73,IF(AND(VALUE(分析依頼書!J128)&lt;&gt;-2,F$6="有"),74,IF(AND(VALUE(分析依頼書!J128)=-2,F$6="無"),75,IF(AND(VALUE(分析依頼書!J128)=-2,F$6="有"),76,IF(F$6="無",73,74))))))))</f>
        <v/>
      </c>
      <c r="F70" s="96" t="str">
        <f>IF(分析依頼書!C128="","",IF(E$3=TRUE,371,IF(E$4=TRUE,372,IF(E$5=TRUE,381,IF(E$6="特急",369,371)))))</f>
        <v/>
      </c>
      <c r="G70" s="91" t="str">
        <f>IF(分析依頼書!G$65&lt;&gt;"",分析依頼書!G$65,"")</f>
        <v/>
      </c>
      <c r="H70" s="88" t="str">
        <f>IF(分析依頼書!C128="","",IF(E$3=TRUE,7,IF(E$4=TRUE,8,IF(E$5=TRUE,9,IF(E$6="特急",2,"")))))</f>
        <v/>
      </c>
      <c r="J70" s="98" t="s">
        <v>139</v>
      </c>
      <c r="K70" s="99" t="str">
        <f>IF(分析依頼書!C128="","",IF(COUNTIF(分析依頼書!H$65,"*Ｆ?????*")&gt;0,MID(分析依頼書!H$65,FIND("Ｆ",分析依頼書!H$65),6),""))</f>
        <v/>
      </c>
      <c r="L70" t="str">
        <f>IF(分析依頼書!C128="","","-")</f>
        <v/>
      </c>
      <c r="M70" t="str" cm="1">
        <f t="array" ref="M70">IF(分析依頼書!C128="","",IF(分析依頼書!H128="","未記入",SUBSTITUTE(SUBSTITUTE(SUBSTITUTE(SUBSTITUTE(SUBSTITUTE(SUBSTITUTE(SUBSTITUTE(SUBSTITUTE(_xlfn.LET(_xlpm.x,MID(DBCS(分析依頼書!H128),_xlfn.SEQUENCE(LEN(DBCS(分析依頼書!H128))),1),_xlfn.CONCAT(IF(EXACT(UPPER(_xlpm.x),LOWER(_xlpm.x))*ISERROR(VALUE(_xlpm.x))*EXACT(9504&lt;CODE(_xlpm.x),CODE(_xlpm.x)&lt;9591),_xlpm.x,ASC(_xlpm.x)))),"ｰ","ー"),"~","～"),"(株)","株式会社"),"（株）","株式会社"),"㈱","株式会社"),"(有)","有限会社"),"㈲","有限会社"),"（有）","有限会社")))</f>
        <v/>
      </c>
      <c r="N70" t="str" cm="1">
        <f t="array" ref="N70">IF(分析依頼書!C128="","",IF(分析依頼書!I128="","未記入",SUBSTITUTE(SUBSTITUTE(SUBSTITUTE(SUBSTITUTE(SUBSTITUTE(SUBSTITUTE(SUBSTITUTE(SUBSTITUTE(_xlfn.LET(_xlpm.x,MID(DBCS(分析依頼書!I128),_xlfn.SEQUENCE(LEN(DBCS(分析依頼書!I128))),1),_xlfn.CONCAT(IF(EXACT(UPPER(_xlpm.x),LOWER(_xlpm.x))*ISERROR(VALUE(_xlpm.x))*EXACT(9504&lt;CODE(_xlpm.x),CODE(_xlpm.x)&lt;9591),_xlpm.x,ASC(_xlpm.x)))),"ｰ","ー"),"~","～"),"(株)","株式会社"),"（株）","株式会社"),"㈱","株式会社"),"(有)","有限会社"),"㈲","有限会社"),"（有）","有限会社")))</f>
        <v/>
      </c>
      <c r="O70" t="str">
        <f>IF(分析依頼書!C128="","",IF(EXACT(C70,分析依頼書!A128),"",分析依頼書!A128))</f>
        <v/>
      </c>
      <c r="P70" t="str" cm="1">
        <f t="array" ref="P70">IF(分析依頼書!C128="","",IF(分析依頼書!G128="","未記入",SUBSTITUTE(SUBSTITUTE(_xlfn.LET(_xlpm.x,MID(DBCS(分析依頼書!G128),_xlfn.SEQUENCE(LEN(DBCS(分析依頼書!G128))),1),_xlfn.CONCAT(IF(EXACT(UPPER(_xlpm.x),LOWER(_xlpm.x))*ISERROR(VALUE(_xlpm.x))*EXACT(9504&lt;CODE(_xlpm.x),CODE(_xlpm.x)&lt;9591),_xlpm.x,ASC(_xlpm.x)))),"ｰ","ー"),"~","～")))</f>
        <v/>
      </c>
      <c r="Q70" t="str" cm="1">
        <f t="array" ref="Q70">IF(分析依頼書!C128="","",IF(分析依頼書!D128="","未記入",SUBSTITUTE(SUBSTITUTE(_xlfn.LET(_xlpm.x,MID(DBCS(分析依頼書!D128),_xlfn.SEQUENCE(LEN(DBCS(分析依頼書!D128))),1),_xlfn.CONCAT(IF(EXACT(UPPER(_xlpm.x),LOWER(_xlpm.x))*ISERROR(VALUE(_xlpm.x))*EXACT(9504&lt;CODE(_xlpm.x),CODE(_xlpm.x)&lt;9591),_xlpm.x,ASC(_xlpm.x)))),"ｰ","ー"),"~","～")))</f>
        <v/>
      </c>
      <c r="R70" t="str" cm="1">
        <f t="array" ref="R70">IF(分析依頼書!C128="","",IF(分析依頼書!F128="","未記入",SUBSTITUTE(SUBSTITUTE(_xlfn.LET(_xlpm.x,MID(DBCS(分析依頼書!F128),_xlfn.SEQUENCE(LEN(DBCS(分析依頼書!F128))),1),_xlfn.CONCAT(IF(EXACT(UPPER(_xlpm.x),LOWER(_xlpm.x))*ISERROR(VALUE(_xlpm.x))*EXACT(9504&lt;CODE(_xlpm.x),CODE(_xlpm.x)&lt;9591),_xlpm.x,ASC(_xlpm.x)))),"ｰ","ー"),"~","～")))</f>
        <v/>
      </c>
    </row>
    <row r="71" spans="1:18" ht="15" thickTop="1" thickBot="1" x14ac:dyDescent="0.2">
      <c r="A71" t="str" cm="1">
        <f t="array" ref="A71">IF(分析依頼書!C129="","",SUBSTITUTE(SUBSTITUTE(_xlfn.LET(_xlpm.x,MID(DBCS(分析依頼書!C129),_xlfn.SEQUENCE(LEN(DBCS(分析依頼書!C129))),1),_xlfn.CONCAT(IF(EXACT(UPPER(_xlpm.x),LOWER(_xlpm.x))*ISERROR(VALUE(_xlpm.x))*EXACT(9504&lt;CODE(_xlpm.x),CODE(_xlpm.x)&lt;9591),_xlpm.x,ASC(_xlpm.x)))),"ｰ","ー"),"~","～"))</f>
        <v/>
      </c>
      <c r="B71" s="94" t="str" cm="1">
        <f t="array" aca="1" ref="B71" ca="1">ASC(SUBSTITUTE(SUBSTITUTE(SUBSTITUTE(SUBSTITUTE(SUBSTITUTE(SUBSTITUTE(SUBSTITUTE(IF(分析依頼書!C129="","",IF(CELL("type",分析依頼書!E129)="b","未記入",IFERROR(IF(OR(分析依頼書!E129=TEXT(VALUE(分析依頼書!E129),"yyyy年M月d日"),分析依頼書!E129=TEXT(VALUE(分析依頼書!E129),"yyyy/M/d")),TEXT(VALUE(分析依頼書!E129),"yyyy年M月d日"),IF(OR(分析依頼書!E129=TEXT(VALUE(分析依頼書!E129),"yyyy年M月"),分析依頼書!E129=TEXT(VALUE(分析依頼書!E129),"yyyy/M")),TEXT(VALUE(分析依頼書!E129),"yyyy年M月"),IF(OR(分析依頼書!E129=TEXT(VALUE(分析依頼書!E129),"yyyy年"),分析依頼書!E129=TEXT(VALUE(分析依頼書!E129),"yyyy")),TEXT(VALUE(分析依頼書!E129),"yyyy年M月"),分析依頼書!E129))),分析依頼書!E129))),"不明","-"),"?","-"),"？","-"),"ー","-"),"―","-"),"‐","-"),"－","-"))</f>
        <v/>
      </c>
      <c r="C71" s="94" t="str">
        <f>IF(分析依頼書!C129="","",IF(ISNUMBER(分析依頼書!A129)=FALSE,ROW(C71)-10,IF(VALUE(分析依頼書!A129)=VALUE(ROW(C71))-10,VALUE(分析依頼書!A129),ROW(C71)-10)))</f>
        <v/>
      </c>
      <c r="E71" s="95" t="str">
        <f>IF(分析依頼書!C129="","",IF(分析依頼書!C129="欠番",77,IF(D$11&lt;&gt;11,IF(F$6="無",D$11,D$11+1),IF(AND(VALUE(分析依頼書!J129)&lt;&gt;-2,F$6="無"),73,IF(AND(VALUE(分析依頼書!J129)&lt;&gt;-2,F$6="有"),74,IF(AND(VALUE(分析依頼書!J129)=-2,F$6="無"),75,IF(AND(VALUE(分析依頼書!J129)=-2,F$6="有"),76,IF(F$6="無",73,74))))))))</f>
        <v/>
      </c>
      <c r="F71" s="96" t="str">
        <f>IF(分析依頼書!C129="","",IF(E$3=TRUE,371,IF(E$4=TRUE,372,IF(E$5=TRUE,381,IF(E$6="特急",369,371)))))</f>
        <v/>
      </c>
      <c r="G71" s="91" t="str">
        <f>IF(分析依頼書!G$65&lt;&gt;"",分析依頼書!G$65,"")</f>
        <v/>
      </c>
      <c r="H71" s="88" t="str">
        <f>IF(分析依頼書!C129="","",IF(E$3=TRUE,7,IF(E$4=TRUE,8,IF(E$5=TRUE,9,IF(E$6="特急",2,"")))))</f>
        <v/>
      </c>
      <c r="J71" s="98" t="s">
        <v>139</v>
      </c>
      <c r="K71" s="99" t="str">
        <f>IF(分析依頼書!C129="","",IF(COUNTIF(分析依頼書!H$65,"*Ｆ?????*")&gt;0,MID(分析依頼書!H$65,FIND("Ｆ",分析依頼書!H$65),6),""))</f>
        <v/>
      </c>
      <c r="L71" t="str">
        <f>IF(分析依頼書!C129="","","-")</f>
        <v/>
      </c>
      <c r="M71" t="str" cm="1">
        <f t="array" ref="M71">IF(分析依頼書!C129="","",IF(分析依頼書!H129="","未記入",SUBSTITUTE(SUBSTITUTE(SUBSTITUTE(SUBSTITUTE(SUBSTITUTE(SUBSTITUTE(SUBSTITUTE(SUBSTITUTE(_xlfn.LET(_xlpm.x,MID(DBCS(分析依頼書!H129),_xlfn.SEQUENCE(LEN(DBCS(分析依頼書!H129))),1),_xlfn.CONCAT(IF(EXACT(UPPER(_xlpm.x),LOWER(_xlpm.x))*ISERROR(VALUE(_xlpm.x))*EXACT(9504&lt;CODE(_xlpm.x),CODE(_xlpm.x)&lt;9591),_xlpm.x,ASC(_xlpm.x)))),"ｰ","ー"),"~","～"),"(株)","株式会社"),"（株）","株式会社"),"㈱","株式会社"),"(有)","有限会社"),"㈲","有限会社"),"（有）","有限会社")))</f>
        <v/>
      </c>
      <c r="N71" t="str" cm="1">
        <f t="array" ref="N71">IF(分析依頼書!C129="","",IF(分析依頼書!I129="","未記入",SUBSTITUTE(SUBSTITUTE(SUBSTITUTE(SUBSTITUTE(SUBSTITUTE(SUBSTITUTE(SUBSTITUTE(SUBSTITUTE(_xlfn.LET(_xlpm.x,MID(DBCS(分析依頼書!I129),_xlfn.SEQUENCE(LEN(DBCS(分析依頼書!I129))),1),_xlfn.CONCAT(IF(EXACT(UPPER(_xlpm.x),LOWER(_xlpm.x))*ISERROR(VALUE(_xlpm.x))*EXACT(9504&lt;CODE(_xlpm.x),CODE(_xlpm.x)&lt;9591),_xlpm.x,ASC(_xlpm.x)))),"ｰ","ー"),"~","～"),"(株)","株式会社"),"（株）","株式会社"),"㈱","株式会社"),"(有)","有限会社"),"㈲","有限会社"),"（有）","有限会社")))</f>
        <v/>
      </c>
      <c r="O71" t="str">
        <f>IF(分析依頼書!C129="","",IF(EXACT(C71,分析依頼書!A129),"",分析依頼書!A129))</f>
        <v/>
      </c>
      <c r="P71" t="str" cm="1">
        <f t="array" ref="P71">IF(分析依頼書!C129="","",IF(分析依頼書!G129="","未記入",SUBSTITUTE(SUBSTITUTE(_xlfn.LET(_xlpm.x,MID(DBCS(分析依頼書!G129),_xlfn.SEQUENCE(LEN(DBCS(分析依頼書!G129))),1),_xlfn.CONCAT(IF(EXACT(UPPER(_xlpm.x),LOWER(_xlpm.x))*ISERROR(VALUE(_xlpm.x))*EXACT(9504&lt;CODE(_xlpm.x),CODE(_xlpm.x)&lt;9591),_xlpm.x,ASC(_xlpm.x)))),"ｰ","ー"),"~","～")))</f>
        <v/>
      </c>
      <c r="Q71" t="str" cm="1">
        <f t="array" ref="Q71">IF(分析依頼書!C129="","",IF(分析依頼書!D129="","未記入",SUBSTITUTE(SUBSTITUTE(_xlfn.LET(_xlpm.x,MID(DBCS(分析依頼書!D129),_xlfn.SEQUENCE(LEN(DBCS(分析依頼書!D129))),1),_xlfn.CONCAT(IF(EXACT(UPPER(_xlpm.x),LOWER(_xlpm.x))*ISERROR(VALUE(_xlpm.x))*EXACT(9504&lt;CODE(_xlpm.x),CODE(_xlpm.x)&lt;9591),_xlpm.x,ASC(_xlpm.x)))),"ｰ","ー"),"~","～")))</f>
        <v/>
      </c>
      <c r="R71" t="str" cm="1">
        <f t="array" ref="R71">IF(分析依頼書!C129="","",IF(分析依頼書!F129="","未記入",SUBSTITUTE(SUBSTITUTE(_xlfn.LET(_xlpm.x,MID(DBCS(分析依頼書!F129),_xlfn.SEQUENCE(LEN(DBCS(分析依頼書!F129))),1),_xlfn.CONCAT(IF(EXACT(UPPER(_xlpm.x),LOWER(_xlpm.x))*ISERROR(VALUE(_xlpm.x))*EXACT(9504&lt;CODE(_xlpm.x),CODE(_xlpm.x)&lt;9591),_xlpm.x,ASC(_xlpm.x)))),"ｰ","ー"),"~","～")))</f>
        <v/>
      </c>
    </row>
    <row r="72" spans="1:18" ht="15" thickTop="1" thickBot="1" x14ac:dyDescent="0.2">
      <c r="A72" t="str" cm="1">
        <f t="array" ref="A72">IF(分析依頼書!C130="","",SUBSTITUTE(SUBSTITUTE(_xlfn.LET(_xlpm.x,MID(DBCS(分析依頼書!C130),_xlfn.SEQUENCE(LEN(DBCS(分析依頼書!C130))),1),_xlfn.CONCAT(IF(EXACT(UPPER(_xlpm.x),LOWER(_xlpm.x))*ISERROR(VALUE(_xlpm.x))*EXACT(9504&lt;CODE(_xlpm.x),CODE(_xlpm.x)&lt;9591),_xlpm.x,ASC(_xlpm.x)))),"ｰ","ー"),"~","～"))</f>
        <v/>
      </c>
      <c r="B72" s="94" t="str" cm="1">
        <f t="array" aca="1" ref="B72" ca="1">ASC(SUBSTITUTE(SUBSTITUTE(SUBSTITUTE(SUBSTITUTE(SUBSTITUTE(SUBSTITUTE(SUBSTITUTE(IF(分析依頼書!C130="","",IF(CELL("type",分析依頼書!E130)="b","未記入",IFERROR(IF(OR(分析依頼書!E130=TEXT(VALUE(分析依頼書!E130),"yyyy年M月d日"),分析依頼書!E130=TEXT(VALUE(分析依頼書!E130),"yyyy/M/d")),TEXT(VALUE(分析依頼書!E130),"yyyy年M月d日"),IF(OR(分析依頼書!E130=TEXT(VALUE(分析依頼書!E130),"yyyy年M月"),分析依頼書!E130=TEXT(VALUE(分析依頼書!E130),"yyyy/M")),TEXT(VALUE(分析依頼書!E130),"yyyy年M月"),IF(OR(分析依頼書!E130=TEXT(VALUE(分析依頼書!E130),"yyyy年"),分析依頼書!E130=TEXT(VALUE(分析依頼書!E130),"yyyy")),TEXT(VALUE(分析依頼書!E130),"yyyy年M月"),分析依頼書!E130))),分析依頼書!E130))),"不明","-"),"?","-"),"？","-"),"ー","-"),"―","-"),"‐","-"),"－","-"))</f>
        <v/>
      </c>
      <c r="C72" s="94" t="str">
        <f>IF(分析依頼書!C130="","",IF(ISNUMBER(分析依頼書!A130)=FALSE,ROW(C72)-10,IF(VALUE(分析依頼書!A130)=VALUE(ROW(C72))-10,VALUE(分析依頼書!A130),ROW(C72)-10)))</f>
        <v/>
      </c>
      <c r="E72" s="95" t="str">
        <f>IF(分析依頼書!C130="","",IF(分析依頼書!C130="欠番",77,IF(D$11&lt;&gt;11,IF(F$6="無",D$11,D$11+1),IF(AND(VALUE(分析依頼書!J130)&lt;&gt;-2,F$6="無"),73,IF(AND(VALUE(分析依頼書!J130)&lt;&gt;-2,F$6="有"),74,IF(AND(VALUE(分析依頼書!J130)=-2,F$6="無"),75,IF(AND(VALUE(分析依頼書!J130)=-2,F$6="有"),76,IF(F$6="無",73,74))))))))</f>
        <v/>
      </c>
      <c r="F72" s="96" t="str">
        <f>IF(分析依頼書!C130="","",IF(E$3=TRUE,371,IF(E$4=TRUE,372,IF(E$5=TRUE,381,IF(E$6="特急",369,371)))))</f>
        <v/>
      </c>
      <c r="G72" s="91" t="str">
        <f>IF(分析依頼書!G$65&lt;&gt;"",分析依頼書!G$65,"")</f>
        <v/>
      </c>
      <c r="H72" s="88" t="str">
        <f>IF(分析依頼書!C130="","",IF(E$3=TRUE,7,IF(E$4=TRUE,8,IF(E$5=TRUE,9,IF(E$6="特急",2,"")))))</f>
        <v/>
      </c>
      <c r="J72" s="98" t="s">
        <v>139</v>
      </c>
      <c r="K72" s="99" t="str">
        <f>IF(分析依頼書!C130="","",IF(COUNTIF(分析依頼書!H$65,"*Ｆ?????*")&gt;0,MID(分析依頼書!H$65,FIND("Ｆ",分析依頼書!H$65),6),""))</f>
        <v/>
      </c>
      <c r="L72" t="str">
        <f>IF(分析依頼書!C130="","","-")</f>
        <v/>
      </c>
      <c r="M72" t="str" cm="1">
        <f t="array" ref="M72">IF(分析依頼書!C130="","",IF(分析依頼書!H130="","未記入",SUBSTITUTE(SUBSTITUTE(SUBSTITUTE(SUBSTITUTE(SUBSTITUTE(SUBSTITUTE(SUBSTITUTE(SUBSTITUTE(_xlfn.LET(_xlpm.x,MID(DBCS(分析依頼書!H130),_xlfn.SEQUENCE(LEN(DBCS(分析依頼書!H130))),1),_xlfn.CONCAT(IF(EXACT(UPPER(_xlpm.x),LOWER(_xlpm.x))*ISERROR(VALUE(_xlpm.x))*EXACT(9504&lt;CODE(_xlpm.x),CODE(_xlpm.x)&lt;9591),_xlpm.x,ASC(_xlpm.x)))),"ｰ","ー"),"~","～"),"(株)","株式会社"),"（株）","株式会社"),"㈱","株式会社"),"(有)","有限会社"),"㈲","有限会社"),"（有）","有限会社")))</f>
        <v/>
      </c>
      <c r="N72" t="str" cm="1">
        <f t="array" ref="N72">IF(分析依頼書!C130="","",IF(分析依頼書!I130="","未記入",SUBSTITUTE(SUBSTITUTE(SUBSTITUTE(SUBSTITUTE(SUBSTITUTE(SUBSTITUTE(SUBSTITUTE(SUBSTITUTE(_xlfn.LET(_xlpm.x,MID(DBCS(分析依頼書!I130),_xlfn.SEQUENCE(LEN(DBCS(分析依頼書!I130))),1),_xlfn.CONCAT(IF(EXACT(UPPER(_xlpm.x),LOWER(_xlpm.x))*ISERROR(VALUE(_xlpm.x))*EXACT(9504&lt;CODE(_xlpm.x),CODE(_xlpm.x)&lt;9591),_xlpm.x,ASC(_xlpm.x)))),"ｰ","ー"),"~","～"),"(株)","株式会社"),"（株）","株式会社"),"㈱","株式会社"),"(有)","有限会社"),"㈲","有限会社"),"（有）","有限会社")))</f>
        <v/>
      </c>
      <c r="O72" t="str">
        <f>IF(分析依頼書!C130="","",IF(EXACT(C72,分析依頼書!A130),"",分析依頼書!A130))</f>
        <v/>
      </c>
      <c r="P72" t="str" cm="1">
        <f t="array" ref="P72">IF(分析依頼書!C130="","",IF(分析依頼書!G130="","未記入",SUBSTITUTE(SUBSTITUTE(_xlfn.LET(_xlpm.x,MID(DBCS(分析依頼書!G130),_xlfn.SEQUENCE(LEN(DBCS(分析依頼書!G130))),1),_xlfn.CONCAT(IF(EXACT(UPPER(_xlpm.x),LOWER(_xlpm.x))*ISERROR(VALUE(_xlpm.x))*EXACT(9504&lt;CODE(_xlpm.x),CODE(_xlpm.x)&lt;9591),_xlpm.x,ASC(_xlpm.x)))),"ｰ","ー"),"~","～")))</f>
        <v/>
      </c>
      <c r="Q72" t="str" cm="1">
        <f t="array" ref="Q72">IF(分析依頼書!C130="","",IF(分析依頼書!D130="","未記入",SUBSTITUTE(SUBSTITUTE(_xlfn.LET(_xlpm.x,MID(DBCS(分析依頼書!D130),_xlfn.SEQUENCE(LEN(DBCS(分析依頼書!D130))),1),_xlfn.CONCAT(IF(EXACT(UPPER(_xlpm.x),LOWER(_xlpm.x))*ISERROR(VALUE(_xlpm.x))*EXACT(9504&lt;CODE(_xlpm.x),CODE(_xlpm.x)&lt;9591),_xlpm.x,ASC(_xlpm.x)))),"ｰ","ー"),"~","～")))</f>
        <v/>
      </c>
      <c r="R72" t="str" cm="1">
        <f t="array" ref="R72">IF(分析依頼書!C130="","",IF(分析依頼書!F130="","未記入",SUBSTITUTE(SUBSTITUTE(_xlfn.LET(_xlpm.x,MID(DBCS(分析依頼書!F130),_xlfn.SEQUENCE(LEN(DBCS(分析依頼書!F130))),1),_xlfn.CONCAT(IF(EXACT(UPPER(_xlpm.x),LOWER(_xlpm.x))*ISERROR(VALUE(_xlpm.x))*EXACT(9504&lt;CODE(_xlpm.x),CODE(_xlpm.x)&lt;9591),_xlpm.x,ASC(_xlpm.x)))),"ｰ","ー"),"~","～")))</f>
        <v/>
      </c>
    </row>
    <row r="73" spans="1:18" ht="15" thickTop="1" thickBot="1" x14ac:dyDescent="0.2">
      <c r="A73" t="str" cm="1">
        <f t="array" ref="A73">IF(分析依頼書!C131="","",SUBSTITUTE(SUBSTITUTE(_xlfn.LET(_xlpm.x,MID(DBCS(分析依頼書!C131),_xlfn.SEQUENCE(LEN(DBCS(分析依頼書!C131))),1),_xlfn.CONCAT(IF(EXACT(UPPER(_xlpm.x),LOWER(_xlpm.x))*ISERROR(VALUE(_xlpm.x))*EXACT(9504&lt;CODE(_xlpm.x),CODE(_xlpm.x)&lt;9591),_xlpm.x,ASC(_xlpm.x)))),"ｰ","ー"),"~","～"))</f>
        <v/>
      </c>
      <c r="B73" s="94" t="str" cm="1">
        <f t="array" aca="1" ref="B73" ca="1">ASC(SUBSTITUTE(SUBSTITUTE(SUBSTITUTE(SUBSTITUTE(SUBSTITUTE(SUBSTITUTE(SUBSTITUTE(IF(分析依頼書!C131="","",IF(CELL("type",分析依頼書!E131)="b","未記入",IFERROR(IF(OR(分析依頼書!E131=TEXT(VALUE(分析依頼書!E131),"yyyy年M月d日"),分析依頼書!E131=TEXT(VALUE(分析依頼書!E131),"yyyy/M/d")),TEXT(VALUE(分析依頼書!E131),"yyyy年M月d日"),IF(OR(分析依頼書!E131=TEXT(VALUE(分析依頼書!E131),"yyyy年M月"),分析依頼書!E131=TEXT(VALUE(分析依頼書!E131),"yyyy/M")),TEXT(VALUE(分析依頼書!E131),"yyyy年M月"),IF(OR(分析依頼書!E131=TEXT(VALUE(分析依頼書!E131),"yyyy年"),分析依頼書!E131=TEXT(VALUE(分析依頼書!E131),"yyyy")),TEXT(VALUE(分析依頼書!E131),"yyyy年M月"),分析依頼書!E131))),分析依頼書!E131))),"不明","-"),"?","-"),"？","-"),"ー","-"),"―","-"),"‐","-"),"－","-"))</f>
        <v/>
      </c>
      <c r="C73" s="94" t="str">
        <f>IF(分析依頼書!C131="","",IF(ISNUMBER(分析依頼書!A131)=FALSE,ROW(C73)-10,IF(VALUE(分析依頼書!A131)=VALUE(ROW(C73))-10,VALUE(分析依頼書!A131),ROW(C73)-10)))</f>
        <v/>
      </c>
      <c r="E73" s="95" t="str">
        <f>IF(分析依頼書!C131="","",IF(分析依頼書!C131="欠番",77,IF(D$11&lt;&gt;11,IF(F$6="無",D$11,D$11+1),IF(AND(VALUE(分析依頼書!J131)&lt;&gt;-2,F$6="無"),73,IF(AND(VALUE(分析依頼書!J131)&lt;&gt;-2,F$6="有"),74,IF(AND(VALUE(分析依頼書!J131)=-2,F$6="無"),75,IF(AND(VALUE(分析依頼書!J131)=-2,F$6="有"),76,IF(F$6="無",73,74))))))))</f>
        <v/>
      </c>
      <c r="F73" s="96" t="str">
        <f>IF(分析依頼書!C131="","",IF(E$3=TRUE,371,IF(E$4=TRUE,372,IF(E$5=TRUE,381,IF(E$6="特急",369,371)))))</f>
        <v/>
      </c>
      <c r="G73" s="91" t="str">
        <f>IF(分析依頼書!G$65&lt;&gt;"",分析依頼書!G$65,"")</f>
        <v/>
      </c>
      <c r="H73" s="88" t="str">
        <f>IF(分析依頼書!C131="","",IF(E$3=TRUE,7,IF(E$4=TRUE,8,IF(E$5=TRUE,9,IF(E$6="特急",2,"")))))</f>
        <v/>
      </c>
      <c r="J73" s="98" t="s">
        <v>139</v>
      </c>
      <c r="K73" s="99" t="str">
        <f>IF(分析依頼書!C131="","",IF(COUNTIF(分析依頼書!H$65,"*Ｆ?????*")&gt;0,MID(分析依頼書!H$65,FIND("Ｆ",分析依頼書!H$65),6),""))</f>
        <v/>
      </c>
      <c r="L73" t="str">
        <f>IF(分析依頼書!C131="","","-")</f>
        <v/>
      </c>
      <c r="M73" t="str" cm="1">
        <f t="array" ref="M73">IF(分析依頼書!C131="","",IF(分析依頼書!H131="","未記入",SUBSTITUTE(SUBSTITUTE(SUBSTITUTE(SUBSTITUTE(SUBSTITUTE(SUBSTITUTE(SUBSTITUTE(SUBSTITUTE(_xlfn.LET(_xlpm.x,MID(DBCS(分析依頼書!H131),_xlfn.SEQUENCE(LEN(DBCS(分析依頼書!H131))),1),_xlfn.CONCAT(IF(EXACT(UPPER(_xlpm.x),LOWER(_xlpm.x))*ISERROR(VALUE(_xlpm.x))*EXACT(9504&lt;CODE(_xlpm.x),CODE(_xlpm.x)&lt;9591),_xlpm.x,ASC(_xlpm.x)))),"ｰ","ー"),"~","～"),"(株)","株式会社"),"（株）","株式会社"),"㈱","株式会社"),"(有)","有限会社"),"㈲","有限会社"),"（有）","有限会社")))</f>
        <v/>
      </c>
      <c r="N73" t="str" cm="1">
        <f t="array" ref="N73">IF(分析依頼書!C131="","",IF(分析依頼書!I131="","未記入",SUBSTITUTE(SUBSTITUTE(SUBSTITUTE(SUBSTITUTE(SUBSTITUTE(SUBSTITUTE(SUBSTITUTE(SUBSTITUTE(_xlfn.LET(_xlpm.x,MID(DBCS(分析依頼書!I131),_xlfn.SEQUENCE(LEN(DBCS(分析依頼書!I131))),1),_xlfn.CONCAT(IF(EXACT(UPPER(_xlpm.x),LOWER(_xlpm.x))*ISERROR(VALUE(_xlpm.x))*EXACT(9504&lt;CODE(_xlpm.x),CODE(_xlpm.x)&lt;9591),_xlpm.x,ASC(_xlpm.x)))),"ｰ","ー"),"~","～"),"(株)","株式会社"),"（株）","株式会社"),"㈱","株式会社"),"(有)","有限会社"),"㈲","有限会社"),"（有）","有限会社")))</f>
        <v/>
      </c>
      <c r="O73" t="str">
        <f>IF(分析依頼書!C131="","",IF(EXACT(C73,分析依頼書!A131),"",分析依頼書!A131))</f>
        <v/>
      </c>
      <c r="P73" t="str" cm="1">
        <f t="array" ref="P73">IF(分析依頼書!C131="","",IF(分析依頼書!G131="","未記入",SUBSTITUTE(SUBSTITUTE(_xlfn.LET(_xlpm.x,MID(DBCS(分析依頼書!G131),_xlfn.SEQUENCE(LEN(DBCS(分析依頼書!G131))),1),_xlfn.CONCAT(IF(EXACT(UPPER(_xlpm.x),LOWER(_xlpm.x))*ISERROR(VALUE(_xlpm.x))*EXACT(9504&lt;CODE(_xlpm.x),CODE(_xlpm.x)&lt;9591),_xlpm.x,ASC(_xlpm.x)))),"ｰ","ー"),"~","～")))</f>
        <v/>
      </c>
      <c r="Q73" t="str" cm="1">
        <f t="array" ref="Q73">IF(分析依頼書!C131="","",IF(分析依頼書!D131="","未記入",SUBSTITUTE(SUBSTITUTE(_xlfn.LET(_xlpm.x,MID(DBCS(分析依頼書!D131),_xlfn.SEQUENCE(LEN(DBCS(分析依頼書!D131))),1),_xlfn.CONCAT(IF(EXACT(UPPER(_xlpm.x),LOWER(_xlpm.x))*ISERROR(VALUE(_xlpm.x))*EXACT(9504&lt;CODE(_xlpm.x),CODE(_xlpm.x)&lt;9591),_xlpm.x,ASC(_xlpm.x)))),"ｰ","ー"),"~","～")))</f>
        <v/>
      </c>
      <c r="R73" t="str" cm="1">
        <f t="array" ref="R73">IF(分析依頼書!C131="","",IF(分析依頼書!F131="","未記入",SUBSTITUTE(SUBSTITUTE(_xlfn.LET(_xlpm.x,MID(DBCS(分析依頼書!F131),_xlfn.SEQUENCE(LEN(DBCS(分析依頼書!F131))),1),_xlfn.CONCAT(IF(EXACT(UPPER(_xlpm.x),LOWER(_xlpm.x))*ISERROR(VALUE(_xlpm.x))*EXACT(9504&lt;CODE(_xlpm.x),CODE(_xlpm.x)&lt;9591),_xlpm.x,ASC(_xlpm.x)))),"ｰ","ー"),"~","～")))</f>
        <v/>
      </c>
    </row>
    <row r="74" spans="1:18" ht="15" thickTop="1" thickBot="1" x14ac:dyDescent="0.2">
      <c r="A74" t="str" cm="1">
        <f t="array" ref="A74">IF(分析依頼書!C132="","",SUBSTITUTE(SUBSTITUTE(_xlfn.LET(_xlpm.x,MID(DBCS(分析依頼書!C132),_xlfn.SEQUENCE(LEN(DBCS(分析依頼書!C132))),1),_xlfn.CONCAT(IF(EXACT(UPPER(_xlpm.x),LOWER(_xlpm.x))*ISERROR(VALUE(_xlpm.x))*EXACT(9504&lt;CODE(_xlpm.x),CODE(_xlpm.x)&lt;9591),_xlpm.x,ASC(_xlpm.x)))),"ｰ","ー"),"~","～"))</f>
        <v/>
      </c>
      <c r="B74" s="94" t="str" cm="1">
        <f t="array" aca="1" ref="B74" ca="1">ASC(SUBSTITUTE(SUBSTITUTE(SUBSTITUTE(SUBSTITUTE(SUBSTITUTE(SUBSTITUTE(SUBSTITUTE(IF(分析依頼書!C132="","",IF(CELL("type",分析依頼書!E132)="b","未記入",IFERROR(IF(OR(分析依頼書!E132=TEXT(VALUE(分析依頼書!E132),"yyyy年M月d日"),分析依頼書!E132=TEXT(VALUE(分析依頼書!E132),"yyyy/M/d")),TEXT(VALUE(分析依頼書!E132),"yyyy年M月d日"),IF(OR(分析依頼書!E132=TEXT(VALUE(分析依頼書!E132),"yyyy年M月"),分析依頼書!E132=TEXT(VALUE(分析依頼書!E132),"yyyy/M")),TEXT(VALUE(分析依頼書!E132),"yyyy年M月"),IF(OR(分析依頼書!E132=TEXT(VALUE(分析依頼書!E132),"yyyy年"),分析依頼書!E132=TEXT(VALUE(分析依頼書!E132),"yyyy")),TEXT(VALUE(分析依頼書!E132),"yyyy年M月"),分析依頼書!E132))),分析依頼書!E132))),"不明","-"),"?","-"),"？","-"),"ー","-"),"―","-"),"‐","-"),"－","-"))</f>
        <v/>
      </c>
      <c r="C74" s="94" t="str">
        <f>IF(分析依頼書!C132="","",IF(ISNUMBER(分析依頼書!A132)=FALSE,ROW(C74)-10,IF(VALUE(分析依頼書!A132)=VALUE(ROW(C74))-10,VALUE(分析依頼書!A132),ROW(C74)-10)))</f>
        <v/>
      </c>
      <c r="E74" s="95" t="str">
        <f>IF(分析依頼書!C132="","",IF(分析依頼書!C132="欠番",77,IF(D$11&lt;&gt;11,IF(F$6="無",D$11,D$11+1),IF(AND(VALUE(分析依頼書!J132)&lt;&gt;-2,F$6="無"),73,IF(AND(VALUE(分析依頼書!J132)&lt;&gt;-2,F$6="有"),74,IF(AND(VALUE(分析依頼書!J132)=-2,F$6="無"),75,IF(AND(VALUE(分析依頼書!J132)=-2,F$6="有"),76,IF(F$6="無",73,74))))))))</f>
        <v/>
      </c>
      <c r="F74" s="96" t="str">
        <f>IF(分析依頼書!C132="","",IF(E$3=TRUE,371,IF(E$4=TRUE,372,IF(E$5=TRUE,381,IF(E$6="特急",369,371)))))</f>
        <v/>
      </c>
      <c r="G74" s="91" t="str">
        <f>IF(分析依頼書!G$65&lt;&gt;"",分析依頼書!G$65,"")</f>
        <v/>
      </c>
      <c r="H74" s="88" t="str">
        <f>IF(分析依頼書!C132="","",IF(E$3=TRUE,7,IF(E$4=TRUE,8,IF(E$5=TRUE,9,IF(E$6="特急",2,"")))))</f>
        <v/>
      </c>
      <c r="J74" s="98" t="s">
        <v>139</v>
      </c>
      <c r="K74" s="99" t="str">
        <f>IF(分析依頼書!C132="","",IF(COUNTIF(分析依頼書!H$65,"*Ｆ?????*")&gt;0,MID(分析依頼書!H$65,FIND("Ｆ",分析依頼書!H$65),6),""))</f>
        <v/>
      </c>
      <c r="L74" t="str">
        <f>IF(分析依頼書!C132="","","-")</f>
        <v/>
      </c>
      <c r="M74" t="str" cm="1">
        <f t="array" ref="M74">IF(分析依頼書!C132="","",IF(分析依頼書!H132="","未記入",SUBSTITUTE(SUBSTITUTE(SUBSTITUTE(SUBSTITUTE(SUBSTITUTE(SUBSTITUTE(SUBSTITUTE(SUBSTITUTE(_xlfn.LET(_xlpm.x,MID(DBCS(分析依頼書!H132),_xlfn.SEQUENCE(LEN(DBCS(分析依頼書!H132))),1),_xlfn.CONCAT(IF(EXACT(UPPER(_xlpm.x),LOWER(_xlpm.x))*ISERROR(VALUE(_xlpm.x))*EXACT(9504&lt;CODE(_xlpm.x),CODE(_xlpm.x)&lt;9591),_xlpm.x,ASC(_xlpm.x)))),"ｰ","ー"),"~","～"),"(株)","株式会社"),"（株）","株式会社"),"㈱","株式会社"),"(有)","有限会社"),"㈲","有限会社"),"（有）","有限会社")))</f>
        <v/>
      </c>
      <c r="N74" t="str" cm="1">
        <f t="array" ref="N74">IF(分析依頼書!C132="","",IF(分析依頼書!I132="","未記入",SUBSTITUTE(SUBSTITUTE(SUBSTITUTE(SUBSTITUTE(SUBSTITUTE(SUBSTITUTE(SUBSTITUTE(SUBSTITUTE(_xlfn.LET(_xlpm.x,MID(DBCS(分析依頼書!I132),_xlfn.SEQUENCE(LEN(DBCS(分析依頼書!I132))),1),_xlfn.CONCAT(IF(EXACT(UPPER(_xlpm.x),LOWER(_xlpm.x))*ISERROR(VALUE(_xlpm.x))*EXACT(9504&lt;CODE(_xlpm.x),CODE(_xlpm.x)&lt;9591),_xlpm.x,ASC(_xlpm.x)))),"ｰ","ー"),"~","～"),"(株)","株式会社"),"（株）","株式会社"),"㈱","株式会社"),"(有)","有限会社"),"㈲","有限会社"),"（有）","有限会社")))</f>
        <v/>
      </c>
      <c r="O74" t="str">
        <f>IF(分析依頼書!C132="","",IF(EXACT(C74,分析依頼書!A132),"",分析依頼書!A132))</f>
        <v/>
      </c>
      <c r="P74" t="str" cm="1">
        <f t="array" ref="P74">IF(分析依頼書!C132="","",IF(分析依頼書!G132="","未記入",SUBSTITUTE(SUBSTITUTE(_xlfn.LET(_xlpm.x,MID(DBCS(分析依頼書!G132),_xlfn.SEQUENCE(LEN(DBCS(分析依頼書!G132))),1),_xlfn.CONCAT(IF(EXACT(UPPER(_xlpm.x),LOWER(_xlpm.x))*ISERROR(VALUE(_xlpm.x))*EXACT(9504&lt;CODE(_xlpm.x),CODE(_xlpm.x)&lt;9591),_xlpm.x,ASC(_xlpm.x)))),"ｰ","ー"),"~","～")))</f>
        <v/>
      </c>
      <c r="Q74" t="str" cm="1">
        <f t="array" ref="Q74">IF(分析依頼書!C132="","",IF(分析依頼書!D132="","未記入",SUBSTITUTE(SUBSTITUTE(_xlfn.LET(_xlpm.x,MID(DBCS(分析依頼書!D132),_xlfn.SEQUENCE(LEN(DBCS(分析依頼書!D132))),1),_xlfn.CONCAT(IF(EXACT(UPPER(_xlpm.x),LOWER(_xlpm.x))*ISERROR(VALUE(_xlpm.x))*EXACT(9504&lt;CODE(_xlpm.x),CODE(_xlpm.x)&lt;9591),_xlpm.x,ASC(_xlpm.x)))),"ｰ","ー"),"~","～")))</f>
        <v/>
      </c>
      <c r="R74" t="str" cm="1">
        <f t="array" ref="R74">IF(分析依頼書!C132="","",IF(分析依頼書!F132="","未記入",SUBSTITUTE(SUBSTITUTE(_xlfn.LET(_xlpm.x,MID(DBCS(分析依頼書!F132),_xlfn.SEQUENCE(LEN(DBCS(分析依頼書!F132))),1),_xlfn.CONCAT(IF(EXACT(UPPER(_xlpm.x),LOWER(_xlpm.x))*ISERROR(VALUE(_xlpm.x))*EXACT(9504&lt;CODE(_xlpm.x),CODE(_xlpm.x)&lt;9591),_xlpm.x,ASC(_xlpm.x)))),"ｰ","ー"),"~","～")))</f>
        <v/>
      </c>
    </row>
    <row r="75" spans="1:18" ht="15" thickTop="1" thickBot="1" x14ac:dyDescent="0.2">
      <c r="A75" t="str" cm="1">
        <f t="array" ref="A75">IF(分析依頼書!C133="","",SUBSTITUTE(SUBSTITUTE(_xlfn.LET(_xlpm.x,MID(DBCS(分析依頼書!C133),_xlfn.SEQUENCE(LEN(DBCS(分析依頼書!C133))),1),_xlfn.CONCAT(IF(EXACT(UPPER(_xlpm.x),LOWER(_xlpm.x))*ISERROR(VALUE(_xlpm.x))*EXACT(9504&lt;CODE(_xlpm.x),CODE(_xlpm.x)&lt;9591),_xlpm.x,ASC(_xlpm.x)))),"ｰ","ー"),"~","～"))</f>
        <v/>
      </c>
      <c r="B75" s="94" t="str" cm="1">
        <f t="array" aca="1" ref="B75" ca="1">ASC(SUBSTITUTE(SUBSTITUTE(SUBSTITUTE(SUBSTITUTE(SUBSTITUTE(SUBSTITUTE(SUBSTITUTE(IF(分析依頼書!C133="","",IF(CELL("type",分析依頼書!E133)="b","未記入",IFERROR(IF(OR(分析依頼書!E133=TEXT(VALUE(分析依頼書!E133),"yyyy年M月d日"),分析依頼書!E133=TEXT(VALUE(分析依頼書!E133),"yyyy/M/d")),TEXT(VALUE(分析依頼書!E133),"yyyy年M月d日"),IF(OR(分析依頼書!E133=TEXT(VALUE(分析依頼書!E133),"yyyy年M月"),分析依頼書!E133=TEXT(VALUE(分析依頼書!E133),"yyyy/M")),TEXT(VALUE(分析依頼書!E133),"yyyy年M月"),IF(OR(分析依頼書!E133=TEXT(VALUE(分析依頼書!E133),"yyyy年"),分析依頼書!E133=TEXT(VALUE(分析依頼書!E133),"yyyy")),TEXT(VALUE(分析依頼書!E133),"yyyy年M月"),分析依頼書!E133))),分析依頼書!E133))),"不明","-"),"?","-"),"？","-"),"ー","-"),"―","-"),"‐","-"),"－","-"))</f>
        <v/>
      </c>
      <c r="C75" s="94" t="str">
        <f>IF(分析依頼書!C133="","",IF(ISNUMBER(分析依頼書!A133)=FALSE,ROW(C75)-10,IF(VALUE(分析依頼書!A133)=VALUE(ROW(C75))-10,VALUE(分析依頼書!A133),ROW(C75)-10)))</f>
        <v/>
      </c>
      <c r="E75" s="95" t="str">
        <f>IF(分析依頼書!C133="","",IF(分析依頼書!C133="欠番",77,IF(D$11&lt;&gt;11,IF(F$6="無",D$11,D$11+1),IF(AND(VALUE(分析依頼書!J133)&lt;&gt;-2,F$6="無"),73,IF(AND(VALUE(分析依頼書!J133)&lt;&gt;-2,F$6="有"),74,IF(AND(VALUE(分析依頼書!J133)=-2,F$6="無"),75,IF(AND(VALUE(分析依頼書!J133)=-2,F$6="有"),76,IF(F$6="無",73,74))))))))</f>
        <v/>
      </c>
      <c r="F75" s="96" t="str">
        <f>IF(分析依頼書!C133="","",IF(E$3=TRUE,371,IF(E$4=TRUE,372,IF(E$5=TRUE,381,IF(E$6="特急",369,371)))))</f>
        <v/>
      </c>
      <c r="G75" s="91" t="str">
        <f>IF(分析依頼書!G$65&lt;&gt;"",分析依頼書!G$65,"")</f>
        <v/>
      </c>
      <c r="H75" s="88" t="str">
        <f>IF(分析依頼書!C133="","",IF(E$3=TRUE,7,IF(E$4=TRUE,8,IF(E$5=TRUE,9,IF(E$6="特急",2,"")))))</f>
        <v/>
      </c>
      <c r="J75" s="98" t="s">
        <v>139</v>
      </c>
      <c r="K75" s="99" t="str">
        <f>IF(分析依頼書!C133="","",IF(COUNTIF(分析依頼書!H$65,"*Ｆ?????*")&gt;0,MID(分析依頼書!H$65,FIND("Ｆ",分析依頼書!H$65),6),""))</f>
        <v/>
      </c>
      <c r="L75" t="str">
        <f>IF(分析依頼書!C133="","","-")</f>
        <v/>
      </c>
      <c r="M75" t="str" cm="1">
        <f t="array" ref="M75">IF(分析依頼書!C133="","",IF(分析依頼書!H133="","未記入",SUBSTITUTE(SUBSTITUTE(SUBSTITUTE(SUBSTITUTE(SUBSTITUTE(SUBSTITUTE(SUBSTITUTE(SUBSTITUTE(_xlfn.LET(_xlpm.x,MID(DBCS(分析依頼書!H133),_xlfn.SEQUENCE(LEN(DBCS(分析依頼書!H133))),1),_xlfn.CONCAT(IF(EXACT(UPPER(_xlpm.x),LOWER(_xlpm.x))*ISERROR(VALUE(_xlpm.x))*EXACT(9504&lt;CODE(_xlpm.x),CODE(_xlpm.x)&lt;9591),_xlpm.x,ASC(_xlpm.x)))),"ｰ","ー"),"~","～"),"(株)","株式会社"),"（株）","株式会社"),"㈱","株式会社"),"(有)","有限会社"),"㈲","有限会社"),"（有）","有限会社")))</f>
        <v/>
      </c>
      <c r="N75" t="str" cm="1">
        <f t="array" ref="N75">IF(分析依頼書!C133="","",IF(分析依頼書!I133="","未記入",SUBSTITUTE(SUBSTITUTE(SUBSTITUTE(SUBSTITUTE(SUBSTITUTE(SUBSTITUTE(SUBSTITUTE(SUBSTITUTE(_xlfn.LET(_xlpm.x,MID(DBCS(分析依頼書!I133),_xlfn.SEQUENCE(LEN(DBCS(分析依頼書!I133))),1),_xlfn.CONCAT(IF(EXACT(UPPER(_xlpm.x),LOWER(_xlpm.x))*ISERROR(VALUE(_xlpm.x))*EXACT(9504&lt;CODE(_xlpm.x),CODE(_xlpm.x)&lt;9591),_xlpm.x,ASC(_xlpm.x)))),"ｰ","ー"),"~","～"),"(株)","株式会社"),"（株）","株式会社"),"㈱","株式会社"),"(有)","有限会社"),"㈲","有限会社"),"（有）","有限会社")))</f>
        <v/>
      </c>
      <c r="O75" t="str">
        <f>IF(分析依頼書!C133="","",IF(EXACT(C75,分析依頼書!A133),"",分析依頼書!A133))</f>
        <v/>
      </c>
      <c r="P75" t="str" cm="1">
        <f t="array" ref="P75">IF(分析依頼書!C133="","",IF(分析依頼書!G133="","未記入",SUBSTITUTE(SUBSTITUTE(_xlfn.LET(_xlpm.x,MID(DBCS(分析依頼書!G133),_xlfn.SEQUENCE(LEN(DBCS(分析依頼書!G133))),1),_xlfn.CONCAT(IF(EXACT(UPPER(_xlpm.x),LOWER(_xlpm.x))*ISERROR(VALUE(_xlpm.x))*EXACT(9504&lt;CODE(_xlpm.x),CODE(_xlpm.x)&lt;9591),_xlpm.x,ASC(_xlpm.x)))),"ｰ","ー"),"~","～")))</f>
        <v/>
      </c>
      <c r="Q75" t="str" cm="1">
        <f t="array" ref="Q75">IF(分析依頼書!C133="","",IF(分析依頼書!D133="","未記入",SUBSTITUTE(SUBSTITUTE(_xlfn.LET(_xlpm.x,MID(DBCS(分析依頼書!D133),_xlfn.SEQUENCE(LEN(DBCS(分析依頼書!D133))),1),_xlfn.CONCAT(IF(EXACT(UPPER(_xlpm.x),LOWER(_xlpm.x))*ISERROR(VALUE(_xlpm.x))*EXACT(9504&lt;CODE(_xlpm.x),CODE(_xlpm.x)&lt;9591),_xlpm.x,ASC(_xlpm.x)))),"ｰ","ー"),"~","～")))</f>
        <v/>
      </c>
      <c r="R75" t="str" cm="1">
        <f t="array" ref="R75">IF(分析依頼書!C133="","",IF(分析依頼書!F133="","未記入",SUBSTITUTE(SUBSTITUTE(_xlfn.LET(_xlpm.x,MID(DBCS(分析依頼書!F133),_xlfn.SEQUENCE(LEN(DBCS(分析依頼書!F133))),1),_xlfn.CONCAT(IF(EXACT(UPPER(_xlpm.x),LOWER(_xlpm.x))*ISERROR(VALUE(_xlpm.x))*EXACT(9504&lt;CODE(_xlpm.x),CODE(_xlpm.x)&lt;9591),_xlpm.x,ASC(_xlpm.x)))),"ｰ","ー"),"~","～")))</f>
        <v/>
      </c>
    </row>
    <row r="76" spans="1:18" ht="15" thickTop="1" thickBot="1" x14ac:dyDescent="0.2">
      <c r="A76" t="str" cm="1">
        <f t="array" ref="A76">IF(分析依頼書!C134="","",SUBSTITUTE(SUBSTITUTE(_xlfn.LET(_xlpm.x,MID(DBCS(分析依頼書!C134),_xlfn.SEQUENCE(LEN(DBCS(分析依頼書!C134))),1),_xlfn.CONCAT(IF(EXACT(UPPER(_xlpm.x),LOWER(_xlpm.x))*ISERROR(VALUE(_xlpm.x))*EXACT(9504&lt;CODE(_xlpm.x),CODE(_xlpm.x)&lt;9591),_xlpm.x,ASC(_xlpm.x)))),"ｰ","ー"),"~","～"))</f>
        <v/>
      </c>
      <c r="B76" s="94" t="str" cm="1">
        <f t="array" aca="1" ref="B76" ca="1">ASC(SUBSTITUTE(SUBSTITUTE(SUBSTITUTE(SUBSTITUTE(SUBSTITUTE(SUBSTITUTE(SUBSTITUTE(IF(分析依頼書!C134="","",IF(CELL("type",分析依頼書!E134)="b","未記入",IFERROR(IF(OR(分析依頼書!E134=TEXT(VALUE(分析依頼書!E134),"yyyy年M月d日"),分析依頼書!E134=TEXT(VALUE(分析依頼書!E134),"yyyy/M/d")),TEXT(VALUE(分析依頼書!E134),"yyyy年M月d日"),IF(OR(分析依頼書!E134=TEXT(VALUE(分析依頼書!E134),"yyyy年M月"),分析依頼書!E134=TEXT(VALUE(分析依頼書!E134),"yyyy/M")),TEXT(VALUE(分析依頼書!E134),"yyyy年M月"),IF(OR(分析依頼書!E134=TEXT(VALUE(分析依頼書!E134),"yyyy年"),分析依頼書!E134=TEXT(VALUE(分析依頼書!E134),"yyyy")),TEXT(VALUE(分析依頼書!E134),"yyyy年M月"),分析依頼書!E134))),分析依頼書!E134))),"不明","-"),"?","-"),"？","-"),"ー","-"),"―","-"),"‐","-"),"－","-"))</f>
        <v/>
      </c>
      <c r="C76" s="94" t="str">
        <f>IF(分析依頼書!C134="","",IF(ISNUMBER(分析依頼書!A134)=FALSE,ROW(C76)-10,IF(VALUE(分析依頼書!A134)=VALUE(ROW(C76))-10,VALUE(分析依頼書!A134),ROW(C76)-10)))</f>
        <v/>
      </c>
      <c r="E76" s="95" t="str">
        <f>IF(分析依頼書!C134="","",IF(分析依頼書!C134="欠番",77,IF(D$11&lt;&gt;11,IF(F$6="無",D$11,D$11+1),IF(AND(VALUE(分析依頼書!J134)&lt;&gt;-2,F$6="無"),73,IF(AND(VALUE(分析依頼書!J134)&lt;&gt;-2,F$6="有"),74,IF(AND(VALUE(分析依頼書!J134)=-2,F$6="無"),75,IF(AND(VALUE(分析依頼書!J134)=-2,F$6="有"),76,IF(F$6="無",73,74))))))))</f>
        <v/>
      </c>
      <c r="F76" s="96" t="str">
        <f>IF(分析依頼書!C134="","",IF(E$3=TRUE,371,IF(E$4=TRUE,372,IF(E$5=TRUE,381,IF(E$6="特急",369,371)))))</f>
        <v/>
      </c>
      <c r="G76" s="91" t="str">
        <f>IF(分析依頼書!G$65&lt;&gt;"",分析依頼書!G$65,"")</f>
        <v/>
      </c>
      <c r="H76" s="88" t="str">
        <f>IF(分析依頼書!C134="","",IF(E$3=TRUE,7,IF(E$4=TRUE,8,IF(E$5=TRUE,9,IF(E$6="特急",2,"")))))</f>
        <v/>
      </c>
      <c r="J76" s="98" t="s">
        <v>139</v>
      </c>
      <c r="K76" s="99" t="str">
        <f>IF(分析依頼書!C134="","",IF(COUNTIF(分析依頼書!H$65,"*Ｆ?????*")&gt;0,MID(分析依頼書!H$65,FIND("Ｆ",分析依頼書!H$65),6),""))</f>
        <v/>
      </c>
      <c r="L76" t="str">
        <f>IF(分析依頼書!C134="","","-")</f>
        <v/>
      </c>
      <c r="M76" t="str" cm="1">
        <f t="array" ref="M76">IF(分析依頼書!C134="","",IF(分析依頼書!H134="","未記入",SUBSTITUTE(SUBSTITUTE(SUBSTITUTE(SUBSTITUTE(SUBSTITUTE(SUBSTITUTE(SUBSTITUTE(SUBSTITUTE(_xlfn.LET(_xlpm.x,MID(DBCS(分析依頼書!H134),_xlfn.SEQUENCE(LEN(DBCS(分析依頼書!H134))),1),_xlfn.CONCAT(IF(EXACT(UPPER(_xlpm.x),LOWER(_xlpm.x))*ISERROR(VALUE(_xlpm.x))*EXACT(9504&lt;CODE(_xlpm.x),CODE(_xlpm.x)&lt;9591),_xlpm.x,ASC(_xlpm.x)))),"ｰ","ー"),"~","～"),"(株)","株式会社"),"（株）","株式会社"),"㈱","株式会社"),"(有)","有限会社"),"㈲","有限会社"),"（有）","有限会社")))</f>
        <v/>
      </c>
      <c r="N76" t="str" cm="1">
        <f t="array" ref="N76">IF(分析依頼書!C134="","",IF(分析依頼書!I134="","未記入",SUBSTITUTE(SUBSTITUTE(SUBSTITUTE(SUBSTITUTE(SUBSTITUTE(SUBSTITUTE(SUBSTITUTE(SUBSTITUTE(_xlfn.LET(_xlpm.x,MID(DBCS(分析依頼書!I134),_xlfn.SEQUENCE(LEN(DBCS(分析依頼書!I134))),1),_xlfn.CONCAT(IF(EXACT(UPPER(_xlpm.x),LOWER(_xlpm.x))*ISERROR(VALUE(_xlpm.x))*EXACT(9504&lt;CODE(_xlpm.x),CODE(_xlpm.x)&lt;9591),_xlpm.x,ASC(_xlpm.x)))),"ｰ","ー"),"~","～"),"(株)","株式会社"),"（株）","株式会社"),"㈱","株式会社"),"(有)","有限会社"),"㈲","有限会社"),"（有）","有限会社")))</f>
        <v/>
      </c>
      <c r="O76" t="str">
        <f>IF(分析依頼書!C134="","",IF(EXACT(C76,分析依頼書!A134),"",分析依頼書!A134))</f>
        <v/>
      </c>
      <c r="P76" t="str" cm="1">
        <f t="array" ref="P76">IF(分析依頼書!C134="","",IF(分析依頼書!G134="","未記入",SUBSTITUTE(SUBSTITUTE(_xlfn.LET(_xlpm.x,MID(DBCS(分析依頼書!G134),_xlfn.SEQUENCE(LEN(DBCS(分析依頼書!G134))),1),_xlfn.CONCAT(IF(EXACT(UPPER(_xlpm.x),LOWER(_xlpm.x))*ISERROR(VALUE(_xlpm.x))*EXACT(9504&lt;CODE(_xlpm.x),CODE(_xlpm.x)&lt;9591),_xlpm.x,ASC(_xlpm.x)))),"ｰ","ー"),"~","～")))</f>
        <v/>
      </c>
      <c r="Q76" t="str" cm="1">
        <f t="array" ref="Q76">IF(分析依頼書!C134="","",IF(分析依頼書!D134="","未記入",SUBSTITUTE(SUBSTITUTE(_xlfn.LET(_xlpm.x,MID(DBCS(分析依頼書!D134),_xlfn.SEQUENCE(LEN(DBCS(分析依頼書!D134))),1),_xlfn.CONCAT(IF(EXACT(UPPER(_xlpm.x),LOWER(_xlpm.x))*ISERROR(VALUE(_xlpm.x))*EXACT(9504&lt;CODE(_xlpm.x),CODE(_xlpm.x)&lt;9591),_xlpm.x,ASC(_xlpm.x)))),"ｰ","ー"),"~","～")))</f>
        <v/>
      </c>
      <c r="R76" t="str" cm="1">
        <f t="array" ref="R76">IF(分析依頼書!C134="","",IF(分析依頼書!F134="","未記入",SUBSTITUTE(SUBSTITUTE(_xlfn.LET(_xlpm.x,MID(DBCS(分析依頼書!F134),_xlfn.SEQUENCE(LEN(DBCS(分析依頼書!F134))),1),_xlfn.CONCAT(IF(EXACT(UPPER(_xlpm.x),LOWER(_xlpm.x))*ISERROR(VALUE(_xlpm.x))*EXACT(9504&lt;CODE(_xlpm.x),CODE(_xlpm.x)&lt;9591),_xlpm.x,ASC(_xlpm.x)))),"ｰ","ー"),"~","～")))</f>
        <v/>
      </c>
    </row>
    <row r="77" spans="1:18" ht="15" thickTop="1" thickBot="1" x14ac:dyDescent="0.2">
      <c r="A77" t="str" cm="1">
        <f t="array" ref="A77">IF(分析依頼書!C135="","",SUBSTITUTE(SUBSTITUTE(_xlfn.LET(_xlpm.x,MID(DBCS(分析依頼書!C135),_xlfn.SEQUENCE(LEN(DBCS(分析依頼書!C135))),1),_xlfn.CONCAT(IF(EXACT(UPPER(_xlpm.x),LOWER(_xlpm.x))*ISERROR(VALUE(_xlpm.x))*EXACT(9504&lt;CODE(_xlpm.x),CODE(_xlpm.x)&lt;9591),_xlpm.x,ASC(_xlpm.x)))),"ｰ","ー"),"~","～"))</f>
        <v/>
      </c>
      <c r="B77" s="94" t="str" cm="1">
        <f t="array" aca="1" ref="B77" ca="1">ASC(SUBSTITUTE(SUBSTITUTE(SUBSTITUTE(SUBSTITUTE(SUBSTITUTE(SUBSTITUTE(SUBSTITUTE(IF(分析依頼書!C135="","",IF(CELL("type",分析依頼書!E135)="b","未記入",IFERROR(IF(OR(分析依頼書!E135=TEXT(VALUE(分析依頼書!E135),"yyyy年M月d日"),分析依頼書!E135=TEXT(VALUE(分析依頼書!E135),"yyyy/M/d")),TEXT(VALUE(分析依頼書!E135),"yyyy年M月d日"),IF(OR(分析依頼書!E135=TEXT(VALUE(分析依頼書!E135),"yyyy年M月"),分析依頼書!E135=TEXT(VALUE(分析依頼書!E135),"yyyy/M")),TEXT(VALUE(分析依頼書!E135),"yyyy年M月"),IF(OR(分析依頼書!E135=TEXT(VALUE(分析依頼書!E135),"yyyy年"),分析依頼書!E135=TEXT(VALUE(分析依頼書!E135),"yyyy")),TEXT(VALUE(分析依頼書!E135),"yyyy年M月"),分析依頼書!E135))),分析依頼書!E135))),"不明","-"),"?","-"),"？","-"),"ー","-"),"―","-"),"‐","-"),"－","-"))</f>
        <v/>
      </c>
      <c r="C77" s="94" t="str">
        <f>IF(分析依頼書!C135="","",IF(ISNUMBER(分析依頼書!A135)=FALSE,ROW(C77)-10,IF(VALUE(分析依頼書!A135)=VALUE(ROW(C77))-10,VALUE(分析依頼書!A135),ROW(C77)-10)))</f>
        <v/>
      </c>
      <c r="E77" s="95" t="str">
        <f>IF(分析依頼書!C135="","",IF(分析依頼書!C135="欠番",77,IF(D$11&lt;&gt;11,IF(F$6="無",D$11,D$11+1),IF(AND(VALUE(分析依頼書!J135)&lt;&gt;-2,F$6="無"),73,IF(AND(VALUE(分析依頼書!J135)&lt;&gt;-2,F$6="有"),74,IF(AND(VALUE(分析依頼書!J135)=-2,F$6="無"),75,IF(AND(VALUE(分析依頼書!J135)=-2,F$6="有"),76,IF(F$6="無",73,74))))))))</f>
        <v/>
      </c>
      <c r="F77" s="96" t="str">
        <f>IF(分析依頼書!C135="","",IF(E$3=TRUE,371,IF(E$4=TRUE,372,IF(E$5=TRUE,381,IF(E$6="特急",369,371)))))</f>
        <v/>
      </c>
      <c r="G77" s="91" t="str">
        <f>IF(分析依頼書!G$65&lt;&gt;"",分析依頼書!G$65,"")</f>
        <v/>
      </c>
      <c r="H77" s="88" t="str">
        <f>IF(分析依頼書!C135="","",IF(E$3=TRUE,7,IF(E$4=TRUE,8,IF(E$5=TRUE,9,IF(E$6="特急",2,"")))))</f>
        <v/>
      </c>
      <c r="J77" s="98" t="s">
        <v>139</v>
      </c>
      <c r="K77" s="99" t="str">
        <f>IF(分析依頼書!C135="","",IF(COUNTIF(分析依頼書!H$65,"*Ｆ?????*")&gt;0,MID(分析依頼書!H$65,FIND("Ｆ",分析依頼書!H$65),6),""))</f>
        <v/>
      </c>
      <c r="L77" t="str">
        <f>IF(分析依頼書!C135="","","-")</f>
        <v/>
      </c>
      <c r="M77" t="str" cm="1">
        <f t="array" ref="M77">IF(分析依頼書!C135="","",IF(分析依頼書!H135="","未記入",SUBSTITUTE(SUBSTITUTE(SUBSTITUTE(SUBSTITUTE(SUBSTITUTE(SUBSTITUTE(SUBSTITUTE(SUBSTITUTE(_xlfn.LET(_xlpm.x,MID(DBCS(分析依頼書!H135),_xlfn.SEQUENCE(LEN(DBCS(分析依頼書!H135))),1),_xlfn.CONCAT(IF(EXACT(UPPER(_xlpm.x),LOWER(_xlpm.x))*ISERROR(VALUE(_xlpm.x))*EXACT(9504&lt;CODE(_xlpm.x),CODE(_xlpm.x)&lt;9591),_xlpm.x,ASC(_xlpm.x)))),"ｰ","ー"),"~","～"),"(株)","株式会社"),"（株）","株式会社"),"㈱","株式会社"),"(有)","有限会社"),"㈲","有限会社"),"（有）","有限会社")))</f>
        <v/>
      </c>
      <c r="N77" t="str" cm="1">
        <f t="array" ref="N77">IF(分析依頼書!C135="","",IF(分析依頼書!I135="","未記入",SUBSTITUTE(SUBSTITUTE(SUBSTITUTE(SUBSTITUTE(SUBSTITUTE(SUBSTITUTE(SUBSTITUTE(SUBSTITUTE(_xlfn.LET(_xlpm.x,MID(DBCS(分析依頼書!I135),_xlfn.SEQUENCE(LEN(DBCS(分析依頼書!I135))),1),_xlfn.CONCAT(IF(EXACT(UPPER(_xlpm.x),LOWER(_xlpm.x))*ISERROR(VALUE(_xlpm.x))*EXACT(9504&lt;CODE(_xlpm.x),CODE(_xlpm.x)&lt;9591),_xlpm.x,ASC(_xlpm.x)))),"ｰ","ー"),"~","～"),"(株)","株式会社"),"（株）","株式会社"),"㈱","株式会社"),"(有)","有限会社"),"㈲","有限会社"),"（有）","有限会社")))</f>
        <v/>
      </c>
      <c r="O77" t="str">
        <f>IF(分析依頼書!C135="","",IF(EXACT(C77,分析依頼書!A135),"",分析依頼書!A135))</f>
        <v/>
      </c>
      <c r="P77" t="str" cm="1">
        <f t="array" ref="P77">IF(分析依頼書!C135="","",IF(分析依頼書!G135="","未記入",SUBSTITUTE(SUBSTITUTE(_xlfn.LET(_xlpm.x,MID(DBCS(分析依頼書!G135),_xlfn.SEQUENCE(LEN(DBCS(分析依頼書!G135))),1),_xlfn.CONCAT(IF(EXACT(UPPER(_xlpm.x),LOWER(_xlpm.x))*ISERROR(VALUE(_xlpm.x))*EXACT(9504&lt;CODE(_xlpm.x),CODE(_xlpm.x)&lt;9591),_xlpm.x,ASC(_xlpm.x)))),"ｰ","ー"),"~","～")))</f>
        <v/>
      </c>
      <c r="Q77" t="str" cm="1">
        <f t="array" ref="Q77">IF(分析依頼書!C135="","",IF(分析依頼書!D135="","未記入",SUBSTITUTE(SUBSTITUTE(_xlfn.LET(_xlpm.x,MID(DBCS(分析依頼書!D135),_xlfn.SEQUENCE(LEN(DBCS(分析依頼書!D135))),1),_xlfn.CONCAT(IF(EXACT(UPPER(_xlpm.x),LOWER(_xlpm.x))*ISERROR(VALUE(_xlpm.x))*EXACT(9504&lt;CODE(_xlpm.x),CODE(_xlpm.x)&lt;9591),_xlpm.x,ASC(_xlpm.x)))),"ｰ","ー"),"~","～")))</f>
        <v/>
      </c>
      <c r="R77" t="str" cm="1">
        <f t="array" ref="R77">IF(分析依頼書!C135="","",IF(分析依頼書!F135="","未記入",SUBSTITUTE(SUBSTITUTE(_xlfn.LET(_xlpm.x,MID(DBCS(分析依頼書!F135),_xlfn.SEQUENCE(LEN(DBCS(分析依頼書!F135))),1),_xlfn.CONCAT(IF(EXACT(UPPER(_xlpm.x),LOWER(_xlpm.x))*ISERROR(VALUE(_xlpm.x))*EXACT(9504&lt;CODE(_xlpm.x),CODE(_xlpm.x)&lt;9591),_xlpm.x,ASC(_xlpm.x)))),"ｰ","ー"),"~","～")))</f>
        <v/>
      </c>
    </row>
    <row r="78" spans="1:18" ht="15" thickTop="1" thickBot="1" x14ac:dyDescent="0.2">
      <c r="A78" t="str" cm="1">
        <f t="array" ref="A78">IF(分析依頼書!C136="","",SUBSTITUTE(SUBSTITUTE(_xlfn.LET(_xlpm.x,MID(DBCS(分析依頼書!C136),_xlfn.SEQUENCE(LEN(DBCS(分析依頼書!C136))),1),_xlfn.CONCAT(IF(EXACT(UPPER(_xlpm.x),LOWER(_xlpm.x))*ISERROR(VALUE(_xlpm.x))*EXACT(9504&lt;CODE(_xlpm.x),CODE(_xlpm.x)&lt;9591),_xlpm.x,ASC(_xlpm.x)))),"ｰ","ー"),"~","～"))</f>
        <v/>
      </c>
      <c r="B78" s="94" t="str" cm="1">
        <f t="array" aca="1" ref="B78" ca="1">ASC(SUBSTITUTE(SUBSTITUTE(SUBSTITUTE(SUBSTITUTE(SUBSTITUTE(SUBSTITUTE(SUBSTITUTE(IF(分析依頼書!C136="","",IF(CELL("type",分析依頼書!E136)="b","未記入",IFERROR(IF(OR(分析依頼書!E136=TEXT(VALUE(分析依頼書!E136),"yyyy年M月d日"),分析依頼書!E136=TEXT(VALUE(分析依頼書!E136),"yyyy/M/d")),TEXT(VALUE(分析依頼書!E136),"yyyy年M月d日"),IF(OR(分析依頼書!E136=TEXT(VALUE(分析依頼書!E136),"yyyy年M月"),分析依頼書!E136=TEXT(VALUE(分析依頼書!E136),"yyyy/M")),TEXT(VALUE(分析依頼書!E136),"yyyy年M月"),IF(OR(分析依頼書!E136=TEXT(VALUE(分析依頼書!E136),"yyyy年"),分析依頼書!E136=TEXT(VALUE(分析依頼書!E136),"yyyy")),TEXT(VALUE(分析依頼書!E136),"yyyy年M月"),分析依頼書!E136))),分析依頼書!E136))),"不明","-"),"?","-"),"？","-"),"ー","-"),"―","-"),"‐","-"),"－","-"))</f>
        <v/>
      </c>
      <c r="C78" s="94" t="str">
        <f>IF(分析依頼書!C136="","",IF(ISNUMBER(分析依頼書!A136)=FALSE,ROW(C78)-10,IF(VALUE(分析依頼書!A136)=VALUE(ROW(C78))-10,VALUE(分析依頼書!A136),ROW(C78)-10)))</f>
        <v/>
      </c>
      <c r="E78" s="95" t="str">
        <f>IF(分析依頼書!C136="","",IF(分析依頼書!C136="欠番",77,IF(D$11&lt;&gt;11,IF(F$6="無",D$11,D$11+1),IF(AND(VALUE(分析依頼書!J136)&lt;&gt;-2,F$6="無"),73,IF(AND(VALUE(分析依頼書!J136)&lt;&gt;-2,F$6="有"),74,IF(AND(VALUE(分析依頼書!J136)=-2,F$6="無"),75,IF(AND(VALUE(分析依頼書!J136)=-2,F$6="有"),76,IF(F$6="無",73,74))))))))</f>
        <v/>
      </c>
      <c r="F78" s="96" t="str">
        <f>IF(分析依頼書!C136="","",IF(E$3=TRUE,371,IF(E$4=TRUE,372,IF(E$5=TRUE,381,IF(E$6="特急",369,371)))))</f>
        <v/>
      </c>
      <c r="G78" s="91" t="str">
        <f>IF(分析依頼書!G$65&lt;&gt;"",分析依頼書!G$65,"")</f>
        <v/>
      </c>
      <c r="H78" s="88" t="str">
        <f>IF(分析依頼書!C136="","",IF(E$3=TRUE,7,IF(E$4=TRUE,8,IF(E$5=TRUE,9,IF(E$6="特急",2,"")))))</f>
        <v/>
      </c>
      <c r="J78" s="98" t="s">
        <v>139</v>
      </c>
      <c r="K78" s="99" t="str">
        <f>IF(分析依頼書!C136="","",IF(COUNTIF(分析依頼書!H$65,"*Ｆ?????*")&gt;0,MID(分析依頼書!H$65,FIND("Ｆ",分析依頼書!H$65),6),""))</f>
        <v/>
      </c>
      <c r="L78" t="str">
        <f>IF(分析依頼書!C136="","","-")</f>
        <v/>
      </c>
      <c r="M78" t="str" cm="1">
        <f t="array" ref="M78">IF(分析依頼書!C136="","",IF(分析依頼書!H136="","未記入",SUBSTITUTE(SUBSTITUTE(SUBSTITUTE(SUBSTITUTE(SUBSTITUTE(SUBSTITUTE(SUBSTITUTE(SUBSTITUTE(_xlfn.LET(_xlpm.x,MID(DBCS(分析依頼書!H136),_xlfn.SEQUENCE(LEN(DBCS(分析依頼書!H136))),1),_xlfn.CONCAT(IF(EXACT(UPPER(_xlpm.x),LOWER(_xlpm.x))*ISERROR(VALUE(_xlpm.x))*EXACT(9504&lt;CODE(_xlpm.x),CODE(_xlpm.x)&lt;9591),_xlpm.x,ASC(_xlpm.x)))),"ｰ","ー"),"~","～"),"(株)","株式会社"),"（株）","株式会社"),"㈱","株式会社"),"(有)","有限会社"),"㈲","有限会社"),"（有）","有限会社")))</f>
        <v/>
      </c>
      <c r="N78" t="str" cm="1">
        <f t="array" ref="N78">IF(分析依頼書!C136="","",IF(分析依頼書!I136="","未記入",SUBSTITUTE(SUBSTITUTE(SUBSTITUTE(SUBSTITUTE(SUBSTITUTE(SUBSTITUTE(SUBSTITUTE(SUBSTITUTE(_xlfn.LET(_xlpm.x,MID(DBCS(分析依頼書!I136),_xlfn.SEQUENCE(LEN(DBCS(分析依頼書!I136))),1),_xlfn.CONCAT(IF(EXACT(UPPER(_xlpm.x),LOWER(_xlpm.x))*ISERROR(VALUE(_xlpm.x))*EXACT(9504&lt;CODE(_xlpm.x),CODE(_xlpm.x)&lt;9591),_xlpm.x,ASC(_xlpm.x)))),"ｰ","ー"),"~","～"),"(株)","株式会社"),"（株）","株式会社"),"㈱","株式会社"),"(有)","有限会社"),"㈲","有限会社"),"（有）","有限会社")))</f>
        <v/>
      </c>
      <c r="O78" t="str">
        <f>IF(分析依頼書!C136="","",IF(EXACT(C78,分析依頼書!A136),"",分析依頼書!A136))</f>
        <v/>
      </c>
      <c r="P78" t="str" cm="1">
        <f t="array" ref="P78">IF(分析依頼書!C136="","",IF(分析依頼書!G136="","未記入",SUBSTITUTE(SUBSTITUTE(_xlfn.LET(_xlpm.x,MID(DBCS(分析依頼書!G136),_xlfn.SEQUENCE(LEN(DBCS(分析依頼書!G136))),1),_xlfn.CONCAT(IF(EXACT(UPPER(_xlpm.x),LOWER(_xlpm.x))*ISERROR(VALUE(_xlpm.x))*EXACT(9504&lt;CODE(_xlpm.x),CODE(_xlpm.x)&lt;9591),_xlpm.x,ASC(_xlpm.x)))),"ｰ","ー"),"~","～")))</f>
        <v/>
      </c>
      <c r="Q78" t="str" cm="1">
        <f t="array" ref="Q78">IF(分析依頼書!C136="","",IF(分析依頼書!D136="","未記入",SUBSTITUTE(SUBSTITUTE(_xlfn.LET(_xlpm.x,MID(DBCS(分析依頼書!D136),_xlfn.SEQUENCE(LEN(DBCS(分析依頼書!D136))),1),_xlfn.CONCAT(IF(EXACT(UPPER(_xlpm.x),LOWER(_xlpm.x))*ISERROR(VALUE(_xlpm.x))*EXACT(9504&lt;CODE(_xlpm.x),CODE(_xlpm.x)&lt;9591),_xlpm.x,ASC(_xlpm.x)))),"ｰ","ー"),"~","～")))</f>
        <v/>
      </c>
      <c r="R78" t="str" cm="1">
        <f t="array" ref="R78">IF(分析依頼書!C136="","",IF(分析依頼書!F136="","未記入",SUBSTITUTE(SUBSTITUTE(_xlfn.LET(_xlpm.x,MID(DBCS(分析依頼書!F136),_xlfn.SEQUENCE(LEN(DBCS(分析依頼書!F136))),1),_xlfn.CONCAT(IF(EXACT(UPPER(_xlpm.x),LOWER(_xlpm.x))*ISERROR(VALUE(_xlpm.x))*EXACT(9504&lt;CODE(_xlpm.x),CODE(_xlpm.x)&lt;9591),_xlpm.x,ASC(_xlpm.x)))),"ｰ","ー"),"~","～")))</f>
        <v/>
      </c>
    </row>
    <row r="79" spans="1:18" ht="15" thickTop="1" thickBot="1" x14ac:dyDescent="0.2">
      <c r="A79" t="str" cm="1">
        <f t="array" ref="A79">IF(分析依頼書!C137="","",SUBSTITUTE(SUBSTITUTE(_xlfn.LET(_xlpm.x,MID(DBCS(分析依頼書!C137),_xlfn.SEQUENCE(LEN(DBCS(分析依頼書!C137))),1),_xlfn.CONCAT(IF(EXACT(UPPER(_xlpm.x),LOWER(_xlpm.x))*ISERROR(VALUE(_xlpm.x))*EXACT(9504&lt;CODE(_xlpm.x),CODE(_xlpm.x)&lt;9591),_xlpm.x,ASC(_xlpm.x)))),"ｰ","ー"),"~","～"))</f>
        <v/>
      </c>
      <c r="B79" s="94" t="str" cm="1">
        <f t="array" aca="1" ref="B79" ca="1">ASC(SUBSTITUTE(SUBSTITUTE(SUBSTITUTE(SUBSTITUTE(SUBSTITUTE(SUBSTITUTE(SUBSTITUTE(IF(分析依頼書!C137="","",IF(CELL("type",分析依頼書!E137)="b","未記入",IFERROR(IF(OR(分析依頼書!E137=TEXT(VALUE(分析依頼書!E137),"yyyy年M月d日"),分析依頼書!E137=TEXT(VALUE(分析依頼書!E137),"yyyy/M/d")),TEXT(VALUE(分析依頼書!E137),"yyyy年M月d日"),IF(OR(分析依頼書!E137=TEXT(VALUE(分析依頼書!E137),"yyyy年M月"),分析依頼書!E137=TEXT(VALUE(分析依頼書!E137),"yyyy/M")),TEXT(VALUE(分析依頼書!E137),"yyyy年M月"),IF(OR(分析依頼書!E137=TEXT(VALUE(分析依頼書!E137),"yyyy年"),分析依頼書!E137=TEXT(VALUE(分析依頼書!E137),"yyyy")),TEXT(VALUE(分析依頼書!E137),"yyyy年M月"),分析依頼書!E137))),分析依頼書!E137))),"不明","-"),"?","-"),"？","-"),"ー","-"),"―","-"),"‐","-"),"－","-"))</f>
        <v/>
      </c>
      <c r="C79" s="94" t="str">
        <f>IF(分析依頼書!C137="","",IF(ISNUMBER(分析依頼書!A137)=FALSE,ROW(C79)-10,IF(VALUE(分析依頼書!A137)=VALUE(ROW(C79))-10,VALUE(分析依頼書!A137),ROW(C79)-10)))</f>
        <v/>
      </c>
      <c r="E79" s="95" t="str">
        <f>IF(分析依頼書!C137="","",IF(分析依頼書!C137="欠番",77,IF(D$11&lt;&gt;11,IF(F$6="無",D$11,D$11+1),IF(AND(VALUE(分析依頼書!J137)&lt;&gt;-2,F$6="無"),73,IF(AND(VALUE(分析依頼書!J137)&lt;&gt;-2,F$6="有"),74,IF(AND(VALUE(分析依頼書!J137)=-2,F$6="無"),75,IF(AND(VALUE(分析依頼書!J137)=-2,F$6="有"),76,IF(F$6="無",73,74))))))))</f>
        <v/>
      </c>
      <c r="F79" s="96" t="str">
        <f>IF(分析依頼書!C137="","",IF(E$3=TRUE,371,IF(E$4=TRUE,372,IF(E$5=TRUE,381,IF(E$6="特急",369,371)))))</f>
        <v/>
      </c>
      <c r="G79" s="91" t="str">
        <f>IF(分析依頼書!G$65&lt;&gt;"",分析依頼書!G$65,"")</f>
        <v/>
      </c>
      <c r="H79" s="88" t="str">
        <f>IF(分析依頼書!C137="","",IF(E$3=TRUE,7,IF(E$4=TRUE,8,IF(E$5=TRUE,9,IF(E$6="特急",2,"")))))</f>
        <v/>
      </c>
      <c r="J79" s="98" t="s">
        <v>139</v>
      </c>
      <c r="K79" s="99" t="str">
        <f>IF(分析依頼書!C137="","",IF(COUNTIF(分析依頼書!H$65,"*Ｆ?????*")&gt;0,MID(分析依頼書!H$65,FIND("Ｆ",分析依頼書!H$65),6),""))</f>
        <v/>
      </c>
      <c r="L79" t="str">
        <f>IF(分析依頼書!C137="","","-")</f>
        <v/>
      </c>
      <c r="M79" t="str" cm="1">
        <f t="array" ref="M79">IF(分析依頼書!C137="","",IF(分析依頼書!H137="","未記入",SUBSTITUTE(SUBSTITUTE(SUBSTITUTE(SUBSTITUTE(SUBSTITUTE(SUBSTITUTE(SUBSTITUTE(SUBSTITUTE(_xlfn.LET(_xlpm.x,MID(DBCS(分析依頼書!H137),_xlfn.SEQUENCE(LEN(DBCS(分析依頼書!H137))),1),_xlfn.CONCAT(IF(EXACT(UPPER(_xlpm.x),LOWER(_xlpm.x))*ISERROR(VALUE(_xlpm.x))*EXACT(9504&lt;CODE(_xlpm.x),CODE(_xlpm.x)&lt;9591),_xlpm.x,ASC(_xlpm.x)))),"ｰ","ー"),"~","～"),"(株)","株式会社"),"（株）","株式会社"),"㈱","株式会社"),"(有)","有限会社"),"㈲","有限会社"),"（有）","有限会社")))</f>
        <v/>
      </c>
      <c r="N79" t="str" cm="1">
        <f t="array" ref="N79">IF(分析依頼書!C137="","",IF(分析依頼書!I137="","未記入",SUBSTITUTE(SUBSTITUTE(SUBSTITUTE(SUBSTITUTE(SUBSTITUTE(SUBSTITUTE(SUBSTITUTE(SUBSTITUTE(_xlfn.LET(_xlpm.x,MID(DBCS(分析依頼書!I137),_xlfn.SEQUENCE(LEN(DBCS(分析依頼書!I137))),1),_xlfn.CONCAT(IF(EXACT(UPPER(_xlpm.x),LOWER(_xlpm.x))*ISERROR(VALUE(_xlpm.x))*EXACT(9504&lt;CODE(_xlpm.x),CODE(_xlpm.x)&lt;9591),_xlpm.x,ASC(_xlpm.x)))),"ｰ","ー"),"~","～"),"(株)","株式会社"),"（株）","株式会社"),"㈱","株式会社"),"(有)","有限会社"),"㈲","有限会社"),"（有）","有限会社")))</f>
        <v/>
      </c>
      <c r="O79" t="str">
        <f>IF(分析依頼書!C137="","",IF(EXACT(C79,分析依頼書!A137),"",分析依頼書!A137))</f>
        <v/>
      </c>
      <c r="P79" t="str" cm="1">
        <f t="array" ref="P79">IF(分析依頼書!C137="","",IF(分析依頼書!G137="","未記入",SUBSTITUTE(SUBSTITUTE(_xlfn.LET(_xlpm.x,MID(DBCS(分析依頼書!G137),_xlfn.SEQUENCE(LEN(DBCS(分析依頼書!G137))),1),_xlfn.CONCAT(IF(EXACT(UPPER(_xlpm.x),LOWER(_xlpm.x))*ISERROR(VALUE(_xlpm.x))*EXACT(9504&lt;CODE(_xlpm.x),CODE(_xlpm.x)&lt;9591),_xlpm.x,ASC(_xlpm.x)))),"ｰ","ー"),"~","～")))</f>
        <v/>
      </c>
      <c r="Q79" t="str" cm="1">
        <f t="array" ref="Q79">IF(分析依頼書!C137="","",IF(分析依頼書!D137="","未記入",SUBSTITUTE(SUBSTITUTE(_xlfn.LET(_xlpm.x,MID(DBCS(分析依頼書!D137),_xlfn.SEQUENCE(LEN(DBCS(分析依頼書!D137))),1),_xlfn.CONCAT(IF(EXACT(UPPER(_xlpm.x),LOWER(_xlpm.x))*ISERROR(VALUE(_xlpm.x))*EXACT(9504&lt;CODE(_xlpm.x),CODE(_xlpm.x)&lt;9591),_xlpm.x,ASC(_xlpm.x)))),"ｰ","ー"),"~","～")))</f>
        <v/>
      </c>
      <c r="R79" t="str" cm="1">
        <f t="array" ref="R79">IF(分析依頼書!C137="","",IF(分析依頼書!F137="","未記入",SUBSTITUTE(SUBSTITUTE(_xlfn.LET(_xlpm.x,MID(DBCS(分析依頼書!F137),_xlfn.SEQUENCE(LEN(DBCS(分析依頼書!F137))),1),_xlfn.CONCAT(IF(EXACT(UPPER(_xlpm.x),LOWER(_xlpm.x))*ISERROR(VALUE(_xlpm.x))*EXACT(9504&lt;CODE(_xlpm.x),CODE(_xlpm.x)&lt;9591),_xlpm.x,ASC(_xlpm.x)))),"ｰ","ー"),"~","～")))</f>
        <v/>
      </c>
    </row>
    <row r="80" spans="1:18" ht="15" thickTop="1" thickBot="1" x14ac:dyDescent="0.2">
      <c r="A80" t="str" cm="1">
        <f t="array" ref="A80">IF(分析依頼書!C138="","",SUBSTITUTE(SUBSTITUTE(_xlfn.LET(_xlpm.x,MID(DBCS(分析依頼書!C138),_xlfn.SEQUENCE(LEN(DBCS(分析依頼書!C138))),1),_xlfn.CONCAT(IF(EXACT(UPPER(_xlpm.x),LOWER(_xlpm.x))*ISERROR(VALUE(_xlpm.x))*EXACT(9504&lt;CODE(_xlpm.x),CODE(_xlpm.x)&lt;9591),_xlpm.x,ASC(_xlpm.x)))),"ｰ","ー"),"~","～"))</f>
        <v/>
      </c>
      <c r="B80" s="94" t="str" cm="1">
        <f t="array" aca="1" ref="B80" ca="1">ASC(SUBSTITUTE(SUBSTITUTE(SUBSTITUTE(SUBSTITUTE(SUBSTITUTE(SUBSTITUTE(SUBSTITUTE(IF(分析依頼書!C138="","",IF(CELL("type",分析依頼書!E138)="b","未記入",IFERROR(IF(OR(分析依頼書!E138=TEXT(VALUE(分析依頼書!E138),"yyyy年M月d日"),分析依頼書!E138=TEXT(VALUE(分析依頼書!E138),"yyyy/M/d")),TEXT(VALUE(分析依頼書!E138),"yyyy年M月d日"),IF(OR(分析依頼書!E138=TEXT(VALUE(分析依頼書!E138),"yyyy年M月"),分析依頼書!E138=TEXT(VALUE(分析依頼書!E138),"yyyy/M")),TEXT(VALUE(分析依頼書!E138),"yyyy年M月"),IF(OR(分析依頼書!E138=TEXT(VALUE(分析依頼書!E138),"yyyy年"),分析依頼書!E138=TEXT(VALUE(分析依頼書!E138),"yyyy")),TEXT(VALUE(分析依頼書!E138),"yyyy年M月"),分析依頼書!E138))),分析依頼書!E138))),"不明","-"),"?","-"),"？","-"),"ー","-"),"―","-"),"‐","-"),"－","-"))</f>
        <v/>
      </c>
      <c r="C80" s="94" t="str">
        <f>IF(分析依頼書!C138="","",IF(ISNUMBER(分析依頼書!A138)=FALSE,ROW(C80)-10,IF(VALUE(分析依頼書!A138)=VALUE(ROW(C80))-10,VALUE(分析依頼書!A138),ROW(C80)-10)))</f>
        <v/>
      </c>
      <c r="E80" s="95" t="str">
        <f>IF(分析依頼書!C138="","",IF(分析依頼書!C138="欠番",77,IF(D$11&lt;&gt;11,IF(F$6="無",D$11,D$11+1),IF(AND(VALUE(分析依頼書!J138)&lt;&gt;-2,F$6="無"),73,IF(AND(VALUE(分析依頼書!J138)&lt;&gt;-2,F$6="有"),74,IF(AND(VALUE(分析依頼書!J138)=-2,F$6="無"),75,IF(AND(VALUE(分析依頼書!J138)=-2,F$6="有"),76,IF(F$6="無",73,74))))))))</f>
        <v/>
      </c>
      <c r="F80" s="96" t="str">
        <f>IF(分析依頼書!C138="","",IF(E$3=TRUE,371,IF(E$4=TRUE,372,IF(E$5=TRUE,381,IF(E$6="特急",369,371)))))</f>
        <v/>
      </c>
      <c r="G80" s="91" t="str">
        <f>IF(分析依頼書!G$65&lt;&gt;"",分析依頼書!G$65,"")</f>
        <v/>
      </c>
      <c r="H80" s="88" t="str">
        <f>IF(分析依頼書!C138="","",IF(E$3=TRUE,7,IF(E$4=TRUE,8,IF(E$5=TRUE,9,IF(E$6="特急",2,"")))))</f>
        <v/>
      </c>
      <c r="J80" s="98" t="s">
        <v>139</v>
      </c>
      <c r="K80" s="99" t="str">
        <f>IF(分析依頼書!C138="","",IF(COUNTIF(分析依頼書!H$65,"*Ｆ?????*")&gt;0,MID(分析依頼書!H$65,FIND("Ｆ",分析依頼書!H$65),6),""))</f>
        <v/>
      </c>
      <c r="L80" t="str">
        <f>IF(分析依頼書!C138="","","-")</f>
        <v/>
      </c>
      <c r="M80" t="str" cm="1">
        <f t="array" ref="M80">IF(分析依頼書!C138="","",IF(分析依頼書!H138="","未記入",SUBSTITUTE(SUBSTITUTE(SUBSTITUTE(SUBSTITUTE(SUBSTITUTE(SUBSTITUTE(SUBSTITUTE(SUBSTITUTE(_xlfn.LET(_xlpm.x,MID(DBCS(分析依頼書!H138),_xlfn.SEQUENCE(LEN(DBCS(分析依頼書!H138))),1),_xlfn.CONCAT(IF(EXACT(UPPER(_xlpm.x),LOWER(_xlpm.x))*ISERROR(VALUE(_xlpm.x))*EXACT(9504&lt;CODE(_xlpm.x),CODE(_xlpm.x)&lt;9591),_xlpm.x,ASC(_xlpm.x)))),"ｰ","ー"),"~","～"),"(株)","株式会社"),"（株）","株式会社"),"㈱","株式会社"),"(有)","有限会社"),"㈲","有限会社"),"（有）","有限会社")))</f>
        <v/>
      </c>
      <c r="N80" t="str" cm="1">
        <f t="array" ref="N80">IF(分析依頼書!C138="","",IF(分析依頼書!I138="","未記入",SUBSTITUTE(SUBSTITUTE(SUBSTITUTE(SUBSTITUTE(SUBSTITUTE(SUBSTITUTE(SUBSTITUTE(SUBSTITUTE(_xlfn.LET(_xlpm.x,MID(DBCS(分析依頼書!I138),_xlfn.SEQUENCE(LEN(DBCS(分析依頼書!I138))),1),_xlfn.CONCAT(IF(EXACT(UPPER(_xlpm.x),LOWER(_xlpm.x))*ISERROR(VALUE(_xlpm.x))*EXACT(9504&lt;CODE(_xlpm.x),CODE(_xlpm.x)&lt;9591),_xlpm.x,ASC(_xlpm.x)))),"ｰ","ー"),"~","～"),"(株)","株式会社"),"（株）","株式会社"),"㈱","株式会社"),"(有)","有限会社"),"㈲","有限会社"),"（有）","有限会社")))</f>
        <v/>
      </c>
      <c r="O80" t="str">
        <f>IF(分析依頼書!C138="","",IF(EXACT(C80,分析依頼書!A138),"",分析依頼書!A138))</f>
        <v/>
      </c>
      <c r="P80" t="str" cm="1">
        <f t="array" ref="P80">IF(分析依頼書!C138="","",IF(分析依頼書!G138="","未記入",SUBSTITUTE(SUBSTITUTE(_xlfn.LET(_xlpm.x,MID(DBCS(分析依頼書!G138),_xlfn.SEQUENCE(LEN(DBCS(分析依頼書!G138))),1),_xlfn.CONCAT(IF(EXACT(UPPER(_xlpm.x),LOWER(_xlpm.x))*ISERROR(VALUE(_xlpm.x))*EXACT(9504&lt;CODE(_xlpm.x),CODE(_xlpm.x)&lt;9591),_xlpm.x,ASC(_xlpm.x)))),"ｰ","ー"),"~","～")))</f>
        <v/>
      </c>
      <c r="Q80" t="str" cm="1">
        <f t="array" ref="Q80">IF(分析依頼書!C138="","",IF(分析依頼書!D138="","未記入",SUBSTITUTE(SUBSTITUTE(_xlfn.LET(_xlpm.x,MID(DBCS(分析依頼書!D138),_xlfn.SEQUENCE(LEN(DBCS(分析依頼書!D138))),1),_xlfn.CONCAT(IF(EXACT(UPPER(_xlpm.x),LOWER(_xlpm.x))*ISERROR(VALUE(_xlpm.x))*EXACT(9504&lt;CODE(_xlpm.x),CODE(_xlpm.x)&lt;9591),_xlpm.x,ASC(_xlpm.x)))),"ｰ","ー"),"~","～")))</f>
        <v/>
      </c>
      <c r="R80" t="str" cm="1">
        <f t="array" ref="R80">IF(分析依頼書!C138="","",IF(分析依頼書!F138="","未記入",SUBSTITUTE(SUBSTITUTE(_xlfn.LET(_xlpm.x,MID(DBCS(分析依頼書!F138),_xlfn.SEQUENCE(LEN(DBCS(分析依頼書!F138))),1),_xlfn.CONCAT(IF(EXACT(UPPER(_xlpm.x),LOWER(_xlpm.x))*ISERROR(VALUE(_xlpm.x))*EXACT(9504&lt;CODE(_xlpm.x),CODE(_xlpm.x)&lt;9591),_xlpm.x,ASC(_xlpm.x)))),"ｰ","ー"),"~","～")))</f>
        <v/>
      </c>
    </row>
    <row r="81" spans="1:18" ht="15" thickTop="1" thickBot="1" x14ac:dyDescent="0.2">
      <c r="A81" t="str" cm="1">
        <f t="array" ref="A81">IF(分析依頼書!C139="","",SUBSTITUTE(SUBSTITUTE(_xlfn.LET(_xlpm.x,MID(DBCS(分析依頼書!C139),_xlfn.SEQUENCE(LEN(DBCS(分析依頼書!C139))),1),_xlfn.CONCAT(IF(EXACT(UPPER(_xlpm.x),LOWER(_xlpm.x))*ISERROR(VALUE(_xlpm.x))*EXACT(9504&lt;CODE(_xlpm.x),CODE(_xlpm.x)&lt;9591),_xlpm.x,ASC(_xlpm.x)))),"ｰ","ー"),"~","～"))</f>
        <v/>
      </c>
      <c r="B81" s="94" t="str" cm="1">
        <f t="array" aca="1" ref="B81" ca="1">ASC(SUBSTITUTE(SUBSTITUTE(SUBSTITUTE(SUBSTITUTE(SUBSTITUTE(SUBSTITUTE(SUBSTITUTE(IF(分析依頼書!C139="","",IF(CELL("type",分析依頼書!E139)="b","未記入",IFERROR(IF(OR(分析依頼書!E139=TEXT(VALUE(分析依頼書!E139),"yyyy年M月d日"),分析依頼書!E139=TEXT(VALUE(分析依頼書!E139),"yyyy/M/d")),TEXT(VALUE(分析依頼書!E139),"yyyy年M月d日"),IF(OR(分析依頼書!E139=TEXT(VALUE(分析依頼書!E139),"yyyy年M月"),分析依頼書!E139=TEXT(VALUE(分析依頼書!E139),"yyyy/M")),TEXT(VALUE(分析依頼書!E139),"yyyy年M月"),IF(OR(分析依頼書!E139=TEXT(VALUE(分析依頼書!E139),"yyyy年"),分析依頼書!E139=TEXT(VALUE(分析依頼書!E139),"yyyy")),TEXT(VALUE(分析依頼書!E139),"yyyy年M月"),分析依頼書!E139))),分析依頼書!E139))),"不明","-"),"?","-"),"？","-"),"ー","-"),"―","-"),"‐","-"),"－","-"))</f>
        <v/>
      </c>
      <c r="C81" s="94" t="str">
        <f>IF(分析依頼書!C139="","",IF(ISNUMBER(分析依頼書!A139)=FALSE,ROW(C81)-10,IF(VALUE(分析依頼書!A139)=VALUE(ROW(C81))-10,VALUE(分析依頼書!A139),ROW(C81)-10)))</f>
        <v/>
      </c>
      <c r="E81" s="95" t="str">
        <f>IF(分析依頼書!C139="","",IF(分析依頼書!C139="欠番",77,IF(D$11&lt;&gt;11,IF(F$6="無",D$11,D$11+1),IF(AND(VALUE(分析依頼書!J139)&lt;&gt;-2,F$6="無"),73,IF(AND(VALUE(分析依頼書!J139)&lt;&gt;-2,F$6="有"),74,IF(AND(VALUE(分析依頼書!J139)=-2,F$6="無"),75,IF(AND(VALUE(分析依頼書!J139)=-2,F$6="有"),76,IF(F$6="無",73,74))))))))</f>
        <v/>
      </c>
      <c r="F81" s="96" t="str">
        <f>IF(分析依頼書!C139="","",IF(E$3=TRUE,371,IF(E$4=TRUE,372,IF(E$5=TRUE,381,IF(E$6="特急",369,371)))))</f>
        <v/>
      </c>
      <c r="G81" s="91" t="str">
        <f>IF(分析依頼書!G$65&lt;&gt;"",分析依頼書!G$65,"")</f>
        <v/>
      </c>
      <c r="H81" s="88" t="str">
        <f>IF(分析依頼書!C139="","",IF(E$3=TRUE,7,IF(E$4=TRUE,8,IF(E$5=TRUE,9,IF(E$6="特急",2,"")))))</f>
        <v/>
      </c>
      <c r="J81" s="98" t="s">
        <v>139</v>
      </c>
      <c r="K81" s="99" t="str">
        <f>IF(分析依頼書!C139="","",IF(COUNTIF(分析依頼書!H$65,"*Ｆ?????*")&gt;0,MID(分析依頼書!H$65,FIND("Ｆ",分析依頼書!H$65),6),""))</f>
        <v/>
      </c>
      <c r="L81" t="str">
        <f>IF(分析依頼書!C139="","","-")</f>
        <v/>
      </c>
      <c r="M81" t="str" cm="1">
        <f t="array" ref="M81">IF(分析依頼書!C139="","",IF(分析依頼書!H139="","未記入",SUBSTITUTE(SUBSTITUTE(SUBSTITUTE(SUBSTITUTE(SUBSTITUTE(SUBSTITUTE(SUBSTITUTE(SUBSTITUTE(_xlfn.LET(_xlpm.x,MID(DBCS(分析依頼書!H139),_xlfn.SEQUENCE(LEN(DBCS(分析依頼書!H139))),1),_xlfn.CONCAT(IF(EXACT(UPPER(_xlpm.x),LOWER(_xlpm.x))*ISERROR(VALUE(_xlpm.x))*EXACT(9504&lt;CODE(_xlpm.x),CODE(_xlpm.x)&lt;9591),_xlpm.x,ASC(_xlpm.x)))),"ｰ","ー"),"~","～"),"(株)","株式会社"),"（株）","株式会社"),"㈱","株式会社"),"(有)","有限会社"),"㈲","有限会社"),"（有）","有限会社")))</f>
        <v/>
      </c>
      <c r="N81" t="str" cm="1">
        <f t="array" ref="N81">IF(分析依頼書!C139="","",IF(分析依頼書!I139="","未記入",SUBSTITUTE(SUBSTITUTE(SUBSTITUTE(SUBSTITUTE(SUBSTITUTE(SUBSTITUTE(SUBSTITUTE(SUBSTITUTE(_xlfn.LET(_xlpm.x,MID(DBCS(分析依頼書!I139),_xlfn.SEQUENCE(LEN(DBCS(分析依頼書!I139))),1),_xlfn.CONCAT(IF(EXACT(UPPER(_xlpm.x),LOWER(_xlpm.x))*ISERROR(VALUE(_xlpm.x))*EXACT(9504&lt;CODE(_xlpm.x),CODE(_xlpm.x)&lt;9591),_xlpm.x,ASC(_xlpm.x)))),"ｰ","ー"),"~","～"),"(株)","株式会社"),"（株）","株式会社"),"㈱","株式会社"),"(有)","有限会社"),"㈲","有限会社"),"（有）","有限会社")))</f>
        <v/>
      </c>
      <c r="O81" t="str">
        <f>IF(分析依頼書!C139="","",IF(EXACT(C81,分析依頼書!A139),"",分析依頼書!A139))</f>
        <v/>
      </c>
      <c r="P81" t="str" cm="1">
        <f t="array" ref="P81">IF(分析依頼書!C139="","",IF(分析依頼書!G139="","未記入",SUBSTITUTE(SUBSTITUTE(_xlfn.LET(_xlpm.x,MID(DBCS(分析依頼書!G139),_xlfn.SEQUENCE(LEN(DBCS(分析依頼書!G139))),1),_xlfn.CONCAT(IF(EXACT(UPPER(_xlpm.x),LOWER(_xlpm.x))*ISERROR(VALUE(_xlpm.x))*EXACT(9504&lt;CODE(_xlpm.x),CODE(_xlpm.x)&lt;9591),_xlpm.x,ASC(_xlpm.x)))),"ｰ","ー"),"~","～")))</f>
        <v/>
      </c>
      <c r="Q81" t="str" cm="1">
        <f t="array" ref="Q81">IF(分析依頼書!C139="","",IF(分析依頼書!D139="","未記入",SUBSTITUTE(SUBSTITUTE(_xlfn.LET(_xlpm.x,MID(DBCS(分析依頼書!D139),_xlfn.SEQUENCE(LEN(DBCS(分析依頼書!D139))),1),_xlfn.CONCAT(IF(EXACT(UPPER(_xlpm.x),LOWER(_xlpm.x))*ISERROR(VALUE(_xlpm.x))*EXACT(9504&lt;CODE(_xlpm.x),CODE(_xlpm.x)&lt;9591),_xlpm.x,ASC(_xlpm.x)))),"ｰ","ー"),"~","～")))</f>
        <v/>
      </c>
      <c r="R81" t="str" cm="1">
        <f t="array" ref="R81">IF(分析依頼書!C139="","",IF(分析依頼書!F139="","未記入",SUBSTITUTE(SUBSTITUTE(_xlfn.LET(_xlpm.x,MID(DBCS(分析依頼書!F139),_xlfn.SEQUENCE(LEN(DBCS(分析依頼書!F139))),1),_xlfn.CONCAT(IF(EXACT(UPPER(_xlpm.x),LOWER(_xlpm.x))*ISERROR(VALUE(_xlpm.x))*EXACT(9504&lt;CODE(_xlpm.x),CODE(_xlpm.x)&lt;9591),_xlpm.x,ASC(_xlpm.x)))),"ｰ","ー"),"~","～")))</f>
        <v/>
      </c>
    </row>
    <row r="82" spans="1:18" ht="15" thickTop="1" thickBot="1" x14ac:dyDescent="0.2">
      <c r="A82" t="str" cm="1">
        <f t="array" ref="A82">IF(分析依頼書!C140="","",SUBSTITUTE(SUBSTITUTE(_xlfn.LET(_xlpm.x,MID(DBCS(分析依頼書!C140),_xlfn.SEQUENCE(LEN(DBCS(分析依頼書!C140))),1),_xlfn.CONCAT(IF(EXACT(UPPER(_xlpm.x),LOWER(_xlpm.x))*ISERROR(VALUE(_xlpm.x))*EXACT(9504&lt;CODE(_xlpm.x),CODE(_xlpm.x)&lt;9591),_xlpm.x,ASC(_xlpm.x)))),"ｰ","ー"),"~","～"))</f>
        <v/>
      </c>
      <c r="B82" s="94" t="str" cm="1">
        <f t="array" aca="1" ref="B82" ca="1">ASC(SUBSTITUTE(SUBSTITUTE(SUBSTITUTE(SUBSTITUTE(SUBSTITUTE(SUBSTITUTE(SUBSTITUTE(IF(分析依頼書!C140="","",IF(CELL("type",分析依頼書!E140)="b","未記入",IFERROR(IF(OR(分析依頼書!E140=TEXT(VALUE(分析依頼書!E140),"yyyy年M月d日"),分析依頼書!E140=TEXT(VALUE(分析依頼書!E140),"yyyy/M/d")),TEXT(VALUE(分析依頼書!E140),"yyyy年M月d日"),IF(OR(分析依頼書!E140=TEXT(VALUE(分析依頼書!E140),"yyyy年M月"),分析依頼書!E140=TEXT(VALUE(分析依頼書!E140),"yyyy/M")),TEXT(VALUE(分析依頼書!E140),"yyyy年M月"),IF(OR(分析依頼書!E140=TEXT(VALUE(分析依頼書!E140),"yyyy年"),分析依頼書!E140=TEXT(VALUE(分析依頼書!E140),"yyyy")),TEXT(VALUE(分析依頼書!E140),"yyyy年M月"),分析依頼書!E140))),分析依頼書!E140))),"不明","-"),"?","-"),"？","-"),"ー","-"),"―","-"),"‐","-"),"－","-"))</f>
        <v/>
      </c>
      <c r="C82" s="94" t="str">
        <f>IF(分析依頼書!C140="","",IF(ISNUMBER(分析依頼書!A140)=FALSE,ROW(C82)-10,IF(VALUE(分析依頼書!A140)=VALUE(ROW(C82))-10,VALUE(分析依頼書!A140),ROW(C82)-10)))</f>
        <v/>
      </c>
      <c r="E82" s="95" t="str">
        <f>IF(分析依頼書!C140="","",IF(分析依頼書!C140="欠番",77,IF(D$11&lt;&gt;11,IF(F$6="無",D$11,D$11+1),IF(AND(VALUE(分析依頼書!J140)&lt;&gt;-2,F$6="無"),73,IF(AND(VALUE(分析依頼書!J140)&lt;&gt;-2,F$6="有"),74,IF(AND(VALUE(分析依頼書!J140)=-2,F$6="無"),75,IF(AND(VALUE(分析依頼書!J140)=-2,F$6="有"),76,IF(F$6="無",73,74))))))))</f>
        <v/>
      </c>
      <c r="F82" s="96" t="str">
        <f>IF(分析依頼書!C140="","",IF(E$3=TRUE,371,IF(E$4=TRUE,372,IF(E$5=TRUE,381,IF(E$6="特急",369,371)))))</f>
        <v/>
      </c>
      <c r="G82" s="91" t="str">
        <f>IF(分析依頼書!G$65&lt;&gt;"",分析依頼書!G$65,"")</f>
        <v/>
      </c>
      <c r="H82" s="88" t="str">
        <f>IF(分析依頼書!C140="","",IF(E$3=TRUE,7,IF(E$4=TRUE,8,IF(E$5=TRUE,9,IF(E$6="特急",2,"")))))</f>
        <v/>
      </c>
      <c r="J82" s="98" t="s">
        <v>139</v>
      </c>
      <c r="K82" s="99" t="str">
        <f>IF(分析依頼書!C140="","",IF(COUNTIF(分析依頼書!H$65,"*Ｆ?????*")&gt;0,MID(分析依頼書!H$65,FIND("Ｆ",分析依頼書!H$65),6),""))</f>
        <v/>
      </c>
      <c r="L82" t="str">
        <f>IF(分析依頼書!C140="","","-")</f>
        <v/>
      </c>
      <c r="M82" t="str" cm="1">
        <f t="array" ref="M82">IF(分析依頼書!C140="","",IF(分析依頼書!H140="","未記入",SUBSTITUTE(SUBSTITUTE(SUBSTITUTE(SUBSTITUTE(SUBSTITUTE(SUBSTITUTE(SUBSTITUTE(SUBSTITUTE(_xlfn.LET(_xlpm.x,MID(DBCS(分析依頼書!H140),_xlfn.SEQUENCE(LEN(DBCS(分析依頼書!H140))),1),_xlfn.CONCAT(IF(EXACT(UPPER(_xlpm.x),LOWER(_xlpm.x))*ISERROR(VALUE(_xlpm.x))*EXACT(9504&lt;CODE(_xlpm.x),CODE(_xlpm.x)&lt;9591),_xlpm.x,ASC(_xlpm.x)))),"ｰ","ー"),"~","～"),"(株)","株式会社"),"（株）","株式会社"),"㈱","株式会社"),"(有)","有限会社"),"㈲","有限会社"),"（有）","有限会社")))</f>
        <v/>
      </c>
      <c r="N82" t="str" cm="1">
        <f t="array" ref="N82">IF(分析依頼書!C140="","",IF(分析依頼書!I140="","未記入",SUBSTITUTE(SUBSTITUTE(SUBSTITUTE(SUBSTITUTE(SUBSTITUTE(SUBSTITUTE(SUBSTITUTE(SUBSTITUTE(_xlfn.LET(_xlpm.x,MID(DBCS(分析依頼書!I140),_xlfn.SEQUENCE(LEN(DBCS(分析依頼書!I140))),1),_xlfn.CONCAT(IF(EXACT(UPPER(_xlpm.x),LOWER(_xlpm.x))*ISERROR(VALUE(_xlpm.x))*EXACT(9504&lt;CODE(_xlpm.x),CODE(_xlpm.x)&lt;9591),_xlpm.x,ASC(_xlpm.x)))),"ｰ","ー"),"~","～"),"(株)","株式会社"),"（株）","株式会社"),"㈱","株式会社"),"(有)","有限会社"),"㈲","有限会社"),"（有）","有限会社")))</f>
        <v/>
      </c>
      <c r="O82" t="str">
        <f>IF(分析依頼書!C140="","",IF(EXACT(C82,分析依頼書!A140),"",分析依頼書!A140))</f>
        <v/>
      </c>
      <c r="P82" t="str" cm="1">
        <f t="array" ref="P82">IF(分析依頼書!C140="","",IF(分析依頼書!G140="","未記入",SUBSTITUTE(SUBSTITUTE(_xlfn.LET(_xlpm.x,MID(DBCS(分析依頼書!G140),_xlfn.SEQUENCE(LEN(DBCS(分析依頼書!G140))),1),_xlfn.CONCAT(IF(EXACT(UPPER(_xlpm.x),LOWER(_xlpm.x))*ISERROR(VALUE(_xlpm.x))*EXACT(9504&lt;CODE(_xlpm.x),CODE(_xlpm.x)&lt;9591),_xlpm.x,ASC(_xlpm.x)))),"ｰ","ー"),"~","～")))</f>
        <v/>
      </c>
      <c r="Q82" t="str" cm="1">
        <f t="array" ref="Q82">IF(分析依頼書!C140="","",IF(分析依頼書!D140="","未記入",SUBSTITUTE(SUBSTITUTE(_xlfn.LET(_xlpm.x,MID(DBCS(分析依頼書!D140),_xlfn.SEQUENCE(LEN(DBCS(分析依頼書!D140))),1),_xlfn.CONCAT(IF(EXACT(UPPER(_xlpm.x),LOWER(_xlpm.x))*ISERROR(VALUE(_xlpm.x))*EXACT(9504&lt;CODE(_xlpm.x),CODE(_xlpm.x)&lt;9591),_xlpm.x,ASC(_xlpm.x)))),"ｰ","ー"),"~","～")))</f>
        <v/>
      </c>
      <c r="R82" t="str" cm="1">
        <f t="array" ref="R82">IF(分析依頼書!C140="","",IF(分析依頼書!F140="","未記入",SUBSTITUTE(SUBSTITUTE(_xlfn.LET(_xlpm.x,MID(DBCS(分析依頼書!F140),_xlfn.SEQUENCE(LEN(DBCS(分析依頼書!F140))),1),_xlfn.CONCAT(IF(EXACT(UPPER(_xlpm.x),LOWER(_xlpm.x))*ISERROR(VALUE(_xlpm.x))*EXACT(9504&lt;CODE(_xlpm.x),CODE(_xlpm.x)&lt;9591),_xlpm.x,ASC(_xlpm.x)))),"ｰ","ー"),"~","～")))</f>
        <v/>
      </c>
    </row>
    <row r="83" spans="1:18" ht="15" thickTop="1" thickBot="1" x14ac:dyDescent="0.2">
      <c r="A83" t="str" cm="1">
        <f t="array" ref="A83">IF(分析依頼書!C141="","",SUBSTITUTE(SUBSTITUTE(_xlfn.LET(_xlpm.x,MID(DBCS(分析依頼書!C141),_xlfn.SEQUENCE(LEN(DBCS(分析依頼書!C141))),1),_xlfn.CONCAT(IF(EXACT(UPPER(_xlpm.x),LOWER(_xlpm.x))*ISERROR(VALUE(_xlpm.x))*EXACT(9504&lt;CODE(_xlpm.x),CODE(_xlpm.x)&lt;9591),_xlpm.x,ASC(_xlpm.x)))),"ｰ","ー"),"~","～"))</f>
        <v/>
      </c>
      <c r="B83" s="94" t="str" cm="1">
        <f t="array" aca="1" ref="B83" ca="1">ASC(SUBSTITUTE(SUBSTITUTE(SUBSTITUTE(SUBSTITUTE(SUBSTITUTE(SUBSTITUTE(SUBSTITUTE(IF(分析依頼書!C141="","",IF(CELL("type",分析依頼書!E141)="b","未記入",IFERROR(IF(OR(分析依頼書!E141=TEXT(VALUE(分析依頼書!E141),"yyyy年M月d日"),分析依頼書!E141=TEXT(VALUE(分析依頼書!E141),"yyyy/M/d")),TEXT(VALUE(分析依頼書!E141),"yyyy年M月d日"),IF(OR(分析依頼書!E141=TEXT(VALUE(分析依頼書!E141),"yyyy年M月"),分析依頼書!E141=TEXT(VALUE(分析依頼書!E141),"yyyy/M")),TEXT(VALUE(分析依頼書!E141),"yyyy年M月"),IF(OR(分析依頼書!E141=TEXT(VALUE(分析依頼書!E141),"yyyy年"),分析依頼書!E141=TEXT(VALUE(分析依頼書!E141),"yyyy")),TEXT(VALUE(分析依頼書!E141),"yyyy年M月"),分析依頼書!E141))),分析依頼書!E141))),"不明","-"),"?","-"),"？","-"),"ー","-"),"―","-"),"‐","-"),"－","-"))</f>
        <v/>
      </c>
      <c r="C83" s="94" t="str">
        <f>IF(分析依頼書!C141="","",IF(ISNUMBER(分析依頼書!A141)=FALSE,ROW(C83)-10,IF(VALUE(分析依頼書!A141)=VALUE(ROW(C83))-10,VALUE(分析依頼書!A141),ROW(C83)-10)))</f>
        <v/>
      </c>
      <c r="E83" s="95" t="str">
        <f>IF(分析依頼書!C141="","",IF(分析依頼書!C141="欠番",77,IF(D$11&lt;&gt;11,IF(F$6="無",D$11,D$11+1),IF(AND(VALUE(分析依頼書!J141)&lt;&gt;-2,F$6="無"),73,IF(AND(VALUE(分析依頼書!J141)&lt;&gt;-2,F$6="有"),74,IF(AND(VALUE(分析依頼書!J141)=-2,F$6="無"),75,IF(AND(VALUE(分析依頼書!J141)=-2,F$6="有"),76,IF(F$6="無",73,74))))))))</f>
        <v/>
      </c>
      <c r="F83" s="96" t="str">
        <f>IF(分析依頼書!C141="","",IF(E$3=TRUE,371,IF(E$4=TRUE,372,IF(E$5=TRUE,381,IF(E$6="特急",369,371)))))</f>
        <v/>
      </c>
      <c r="G83" s="91" t="str">
        <f>IF(分析依頼書!G$65&lt;&gt;"",分析依頼書!G$65,"")</f>
        <v/>
      </c>
      <c r="H83" s="88" t="str">
        <f>IF(分析依頼書!C141="","",IF(E$3=TRUE,7,IF(E$4=TRUE,8,IF(E$5=TRUE,9,IF(E$6="特急",2,"")))))</f>
        <v/>
      </c>
      <c r="J83" s="98" t="s">
        <v>139</v>
      </c>
      <c r="K83" s="99" t="str">
        <f>IF(分析依頼書!C141="","",IF(COUNTIF(分析依頼書!H$65,"*Ｆ?????*")&gt;0,MID(分析依頼書!H$65,FIND("Ｆ",分析依頼書!H$65),6),""))</f>
        <v/>
      </c>
      <c r="L83" t="str">
        <f>IF(分析依頼書!C141="","","-")</f>
        <v/>
      </c>
      <c r="M83" t="str" cm="1">
        <f t="array" ref="M83">IF(分析依頼書!C141="","",IF(分析依頼書!H141="","未記入",SUBSTITUTE(SUBSTITUTE(SUBSTITUTE(SUBSTITUTE(SUBSTITUTE(SUBSTITUTE(SUBSTITUTE(SUBSTITUTE(_xlfn.LET(_xlpm.x,MID(DBCS(分析依頼書!H141),_xlfn.SEQUENCE(LEN(DBCS(分析依頼書!H141))),1),_xlfn.CONCAT(IF(EXACT(UPPER(_xlpm.x),LOWER(_xlpm.x))*ISERROR(VALUE(_xlpm.x))*EXACT(9504&lt;CODE(_xlpm.x),CODE(_xlpm.x)&lt;9591),_xlpm.x,ASC(_xlpm.x)))),"ｰ","ー"),"~","～"),"(株)","株式会社"),"（株）","株式会社"),"㈱","株式会社"),"(有)","有限会社"),"㈲","有限会社"),"（有）","有限会社")))</f>
        <v/>
      </c>
      <c r="N83" t="str" cm="1">
        <f t="array" ref="N83">IF(分析依頼書!C141="","",IF(分析依頼書!I141="","未記入",SUBSTITUTE(SUBSTITUTE(SUBSTITUTE(SUBSTITUTE(SUBSTITUTE(SUBSTITUTE(SUBSTITUTE(SUBSTITUTE(_xlfn.LET(_xlpm.x,MID(DBCS(分析依頼書!I141),_xlfn.SEQUENCE(LEN(DBCS(分析依頼書!I141))),1),_xlfn.CONCAT(IF(EXACT(UPPER(_xlpm.x),LOWER(_xlpm.x))*ISERROR(VALUE(_xlpm.x))*EXACT(9504&lt;CODE(_xlpm.x),CODE(_xlpm.x)&lt;9591),_xlpm.x,ASC(_xlpm.x)))),"ｰ","ー"),"~","～"),"(株)","株式会社"),"（株）","株式会社"),"㈱","株式会社"),"(有)","有限会社"),"㈲","有限会社"),"（有）","有限会社")))</f>
        <v/>
      </c>
      <c r="O83" t="str">
        <f>IF(分析依頼書!C141="","",IF(EXACT(C83,分析依頼書!A141),"",分析依頼書!A141))</f>
        <v/>
      </c>
      <c r="P83" t="str" cm="1">
        <f t="array" ref="P83">IF(分析依頼書!C141="","",IF(分析依頼書!G141="","未記入",SUBSTITUTE(SUBSTITUTE(_xlfn.LET(_xlpm.x,MID(DBCS(分析依頼書!G141),_xlfn.SEQUENCE(LEN(DBCS(分析依頼書!G141))),1),_xlfn.CONCAT(IF(EXACT(UPPER(_xlpm.x),LOWER(_xlpm.x))*ISERROR(VALUE(_xlpm.x))*EXACT(9504&lt;CODE(_xlpm.x),CODE(_xlpm.x)&lt;9591),_xlpm.x,ASC(_xlpm.x)))),"ｰ","ー"),"~","～")))</f>
        <v/>
      </c>
      <c r="Q83" t="str" cm="1">
        <f t="array" ref="Q83">IF(分析依頼書!C141="","",IF(分析依頼書!D141="","未記入",SUBSTITUTE(SUBSTITUTE(_xlfn.LET(_xlpm.x,MID(DBCS(分析依頼書!D141),_xlfn.SEQUENCE(LEN(DBCS(分析依頼書!D141))),1),_xlfn.CONCAT(IF(EXACT(UPPER(_xlpm.x),LOWER(_xlpm.x))*ISERROR(VALUE(_xlpm.x))*EXACT(9504&lt;CODE(_xlpm.x),CODE(_xlpm.x)&lt;9591),_xlpm.x,ASC(_xlpm.x)))),"ｰ","ー"),"~","～")))</f>
        <v/>
      </c>
      <c r="R83" t="str" cm="1">
        <f t="array" ref="R83">IF(分析依頼書!C141="","",IF(分析依頼書!F141="","未記入",SUBSTITUTE(SUBSTITUTE(_xlfn.LET(_xlpm.x,MID(DBCS(分析依頼書!F141),_xlfn.SEQUENCE(LEN(DBCS(分析依頼書!F141))),1),_xlfn.CONCAT(IF(EXACT(UPPER(_xlpm.x),LOWER(_xlpm.x))*ISERROR(VALUE(_xlpm.x))*EXACT(9504&lt;CODE(_xlpm.x),CODE(_xlpm.x)&lt;9591),_xlpm.x,ASC(_xlpm.x)))),"ｰ","ー"),"~","～")))</f>
        <v/>
      </c>
    </row>
    <row r="84" spans="1:18" ht="15" thickTop="1" thickBot="1" x14ac:dyDescent="0.2">
      <c r="A84" t="str" cm="1">
        <f t="array" ref="A84">IF(分析依頼書!C142="","",SUBSTITUTE(SUBSTITUTE(_xlfn.LET(_xlpm.x,MID(DBCS(分析依頼書!C142),_xlfn.SEQUENCE(LEN(DBCS(分析依頼書!C142))),1),_xlfn.CONCAT(IF(EXACT(UPPER(_xlpm.x),LOWER(_xlpm.x))*ISERROR(VALUE(_xlpm.x))*EXACT(9504&lt;CODE(_xlpm.x),CODE(_xlpm.x)&lt;9591),_xlpm.x,ASC(_xlpm.x)))),"ｰ","ー"),"~","～"))</f>
        <v/>
      </c>
      <c r="B84" s="94" t="str" cm="1">
        <f t="array" aca="1" ref="B84" ca="1">ASC(SUBSTITUTE(SUBSTITUTE(SUBSTITUTE(SUBSTITUTE(SUBSTITUTE(SUBSTITUTE(SUBSTITUTE(IF(分析依頼書!C142="","",IF(CELL("type",分析依頼書!E142)="b","未記入",IFERROR(IF(OR(分析依頼書!E142=TEXT(VALUE(分析依頼書!E142),"yyyy年M月d日"),分析依頼書!E142=TEXT(VALUE(分析依頼書!E142),"yyyy/M/d")),TEXT(VALUE(分析依頼書!E142),"yyyy年M月d日"),IF(OR(分析依頼書!E142=TEXT(VALUE(分析依頼書!E142),"yyyy年M月"),分析依頼書!E142=TEXT(VALUE(分析依頼書!E142),"yyyy/M")),TEXT(VALUE(分析依頼書!E142),"yyyy年M月"),IF(OR(分析依頼書!E142=TEXT(VALUE(分析依頼書!E142),"yyyy年"),分析依頼書!E142=TEXT(VALUE(分析依頼書!E142),"yyyy")),TEXT(VALUE(分析依頼書!E142),"yyyy年M月"),分析依頼書!E142))),分析依頼書!E142))),"不明","-"),"?","-"),"？","-"),"ー","-"),"―","-"),"‐","-"),"－","-"))</f>
        <v/>
      </c>
      <c r="C84" s="94" t="str">
        <f>IF(分析依頼書!C142="","",IF(ISNUMBER(分析依頼書!A142)=FALSE,ROW(C84)-10,IF(VALUE(分析依頼書!A142)=VALUE(ROW(C84))-10,VALUE(分析依頼書!A142),ROW(C84)-10)))</f>
        <v/>
      </c>
      <c r="E84" s="95" t="str">
        <f>IF(分析依頼書!C142="","",IF(分析依頼書!C142="欠番",77,IF(D$11&lt;&gt;11,IF(F$6="無",D$11,D$11+1),IF(AND(VALUE(分析依頼書!J142)&lt;&gt;-2,F$6="無"),73,IF(AND(VALUE(分析依頼書!J142)&lt;&gt;-2,F$6="有"),74,IF(AND(VALUE(分析依頼書!J142)=-2,F$6="無"),75,IF(AND(VALUE(分析依頼書!J142)=-2,F$6="有"),76,IF(F$6="無",73,74))))))))</f>
        <v/>
      </c>
      <c r="F84" s="96" t="str">
        <f>IF(分析依頼書!C142="","",IF(E$3=TRUE,371,IF(E$4=TRUE,372,IF(E$5=TRUE,381,IF(E$6="特急",369,371)))))</f>
        <v/>
      </c>
      <c r="G84" s="91" t="str">
        <f>IF(分析依頼書!G$65&lt;&gt;"",分析依頼書!G$65,"")</f>
        <v/>
      </c>
      <c r="H84" s="88" t="str">
        <f>IF(分析依頼書!C142="","",IF(E$3=TRUE,7,IF(E$4=TRUE,8,IF(E$5=TRUE,9,IF(E$6="特急",2,"")))))</f>
        <v/>
      </c>
      <c r="J84" s="98" t="s">
        <v>139</v>
      </c>
      <c r="K84" s="99" t="str">
        <f>IF(分析依頼書!C142="","",IF(COUNTIF(分析依頼書!H$65,"*Ｆ?????*")&gt;0,MID(分析依頼書!H$65,FIND("Ｆ",分析依頼書!H$65),6),""))</f>
        <v/>
      </c>
      <c r="L84" t="str">
        <f>IF(分析依頼書!C142="","","-")</f>
        <v/>
      </c>
      <c r="M84" t="str" cm="1">
        <f t="array" ref="M84">IF(分析依頼書!C142="","",IF(分析依頼書!H142="","未記入",SUBSTITUTE(SUBSTITUTE(SUBSTITUTE(SUBSTITUTE(SUBSTITUTE(SUBSTITUTE(SUBSTITUTE(SUBSTITUTE(_xlfn.LET(_xlpm.x,MID(DBCS(分析依頼書!H142),_xlfn.SEQUENCE(LEN(DBCS(分析依頼書!H142))),1),_xlfn.CONCAT(IF(EXACT(UPPER(_xlpm.x),LOWER(_xlpm.x))*ISERROR(VALUE(_xlpm.x))*EXACT(9504&lt;CODE(_xlpm.x),CODE(_xlpm.x)&lt;9591),_xlpm.x,ASC(_xlpm.x)))),"ｰ","ー"),"~","～"),"(株)","株式会社"),"（株）","株式会社"),"㈱","株式会社"),"(有)","有限会社"),"㈲","有限会社"),"（有）","有限会社")))</f>
        <v/>
      </c>
      <c r="N84" t="str" cm="1">
        <f t="array" ref="N84">IF(分析依頼書!C142="","",IF(分析依頼書!I142="","未記入",SUBSTITUTE(SUBSTITUTE(SUBSTITUTE(SUBSTITUTE(SUBSTITUTE(SUBSTITUTE(SUBSTITUTE(SUBSTITUTE(_xlfn.LET(_xlpm.x,MID(DBCS(分析依頼書!I142),_xlfn.SEQUENCE(LEN(DBCS(分析依頼書!I142))),1),_xlfn.CONCAT(IF(EXACT(UPPER(_xlpm.x),LOWER(_xlpm.x))*ISERROR(VALUE(_xlpm.x))*EXACT(9504&lt;CODE(_xlpm.x),CODE(_xlpm.x)&lt;9591),_xlpm.x,ASC(_xlpm.x)))),"ｰ","ー"),"~","～"),"(株)","株式会社"),"（株）","株式会社"),"㈱","株式会社"),"(有)","有限会社"),"㈲","有限会社"),"（有）","有限会社")))</f>
        <v/>
      </c>
      <c r="O84" t="str">
        <f>IF(分析依頼書!C142="","",IF(EXACT(C84,分析依頼書!A142),"",分析依頼書!A142))</f>
        <v/>
      </c>
      <c r="P84" t="str" cm="1">
        <f t="array" ref="P84">IF(分析依頼書!C142="","",IF(分析依頼書!G142="","未記入",SUBSTITUTE(SUBSTITUTE(_xlfn.LET(_xlpm.x,MID(DBCS(分析依頼書!G142),_xlfn.SEQUENCE(LEN(DBCS(分析依頼書!G142))),1),_xlfn.CONCAT(IF(EXACT(UPPER(_xlpm.x),LOWER(_xlpm.x))*ISERROR(VALUE(_xlpm.x))*EXACT(9504&lt;CODE(_xlpm.x),CODE(_xlpm.x)&lt;9591),_xlpm.x,ASC(_xlpm.x)))),"ｰ","ー"),"~","～")))</f>
        <v/>
      </c>
      <c r="Q84" t="str" cm="1">
        <f t="array" ref="Q84">IF(分析依頼書!C142="","",IF(分析依頼書!D142="","未記入",SUBSTITUTE(SUBSTITUTE(_xlfn.LET(_xlpm.x,MID(DBCS(分析依頼書!D142),_xlfn.SEQUENCE(LEN(DBCS(分析依頼書!D142))),1),_xlfn.CONCAT(IF(EXACT(UPPER(_xlpm.x),LOWER(_xlpm.x))*ISERROR(VALUE(_xlpm.x))*EXACT(9504&lt;CODE(_xlpm.x),CODE(_xlpm.x)&lt;9591),_xlpm.x,ASC(_xlpm.x)))),"ｰ","ー"),"~","～")))</f>
        <v/>
      </c>
      <c r="R84" t="str" cm="1">
        <f t="array" ref="R84">IF(分析依頼書!C142="","",IF(分析依頼書!F142="","未記入",SUBSTITUTE(SUBSTITUTE(_xlfn.LET(_xlpm.x,MID(DBCS(分析依頼書!F142),_xlfn.SEQUENCE(LEN(DBCS(分析依頼書!F142))),1),_xlfn.CONCAT(IF(EXACT(UPPER(_xlpm.x),LOWER(_xlpm.x))*ISERROR(VALUE(_xlpm.x))*EXACT(9504&lt;CODE(_xlpm.x),CODE(_xlpm.x)&lt;9591),_xlpm.x,ASC(_xlpm.x)))),"ｰ","ー"),"~","～")))</f>
        <v/>
      </c>
    </row>
    <row r="85" spans="1:18" ht="15" thickTop="1" thickBot="1" x14ac:dyDescent="0.2">
      <c r="A85" t="str" cm="1">
        <f t="array" ref="A85">IF(分析依頼書!C143="","",SUBSTITUTE(SUBSTITUTE(_xlfn.LET(_xlpm.x,MID(DBCS(分析依頼書!C143),_xlfn.SEQUENCE(LEN(DBCS(分析依頼書!C143))),1),_xlfn.CONCAT(IF(EXACT(UPPER(_xlpm.x),LOWER(_xlpm.x))*ISERROR(VALUE(_xlpm.x))*EXACT(9504&lt;CODE(_xlpm.x),CODE(_xlpm.x)&lt;9591),_xlpm.x,ASC(_xlpm.x)))),"ｰ","ー"),"~","～"))</f>
        <v/>
      </c>
      <c r="B85" s="94" t="str" cm="1">
        <f t="array" aca="1" ref="B85" ca="1">ASC(SUBSTITUTE(SUBSTITUTE(SUBSTITUTE(SUBSTITUTE(SUBSTITUTE(SUBSTITUTE(SUBSTITUTE(IF(分析依頼書!C143="","",IF(CELL("type",分析依頼書!E143)="b","未記入",IFERROR(IF(OR(分析依頼書!E143=TEXT(VALUE(分析依頼書!E143),"yyyy年M月d日"),分析依頼書!E143=TEXT(VALUE(分析依頼書!E143),"yyyy/M/d")),TEXT(VALUE(分析依頼書!E143),"yyyy年M月d日"),IF(OR(分析依頼書!E143=TEXT(VALUE(分析依頼書!E143),"yyyy年M月"),分析依頼書!E143=TEXT(VALUE(分析依頼書!E143),"yyyy/M")),TEXT(VALUE(分析依頼書!E143),"yyyy年M月"),IF(OR(分析依頼書!E143=TEXT(VALUE(分析依頼書!E143),"yyyy年"),分析依頼書!E143=TEXT(VALUE(分析依頼書!E143),"yyyy")),TEXT(VALUE(分析依頼書!E143),"yyyy年M月"),分析依頼書!E143))),分析依頼書!E143))),"不明","-"),"?","-"),"？","-"),"ー","-"),"―","-"),"‐","-"),"－","-"))</f>
        <v/>
      </c>
      <c r="C85" s="94" t="str">
        <f>IF(分析依頼書!C143="","",IF(ISNUMBER(分析依頼書!A143)=FALSE,ROW(C85)-10,IF(VALUE(分析依頼書!A143)=VALUE(ROW(C85))-10,VALUE(分析依頼書!A143),ROW(C85)-10)))</f>
        <v/>
      </c>
      <c r="E85" s="95" t="str">
        <f>IF(分析依頼書!C143="","",IF(分析依頼書!C143="欠番",77,IF(D$11&lt;&gt;11,IF(F$6="無",D$11,D$11+1),IF(AND(VALUE(分析依頼書!J143)&lt;&gt;-2,F$6="無"),73,IF(AND(VALUE(分析依頼書!J143)&lt;&gt;-2,F$6="有"),74,IF(AND(VALUE(分析依頼書!J143)=-2,F$6="無"),75,IF(AND(VALUE(分析依頼書!J143)=-2,F$6="有"),76,IF(F$6="無",73,74))))))))</f>
        <v/>
      </c>
      <c r="F85" s="96" t="str">
        <f>IF(分析依頼書!C143="","",IF(E$3=TRUE,371,IF(E$4=TRUE,372,IF(E$5=TRUE,381,IF(E$6="特急",369,371)))))</f>
        <v/>
      </c>
      <c r="G85" s="91" t="str">
        <f>IF(分析依頼書!G$65&lt;&gt;"",分析依頼書!G$65,"")</f>
        <v/>
      </c>
      <c r="H85" s="88" t="str">
        <f>IF(分析依頼書!C143="","",IF(E$3=TRUE,7,IF(E$4=TRUE,8,IF(E$5=TRUE,9,IF(E$6="特急",2,"")))))</f>
        <v/>
      </c>
      <c r="J85" s="98" t="s">
        <v>139</v>
      </c>
      <c r="K85" s="99" t="str">
        <f>IF(分析依頼書!C143="","",IF(COUNTIF(分析依頼書!H$65,"*Ｆ?????*")&gt;0,MID(分析依頼書!H$65,FIND("Ｆ",分析依頼書!H$65),6),""))</f>
        <v/>
      </c>
      <c r="L85" t="str">
        <f>IF(分析依頼書!C143="","","-")</f>
        <v/>
      </c>
      <c r="M85" t="str" cm="1">
        <f t="array" ref="M85">IF(分析依頼書!C143="","",IF(分析依頼書!H143="","未記入",SUBSTITUTE(SUBSTITUTE(SUBSTITUTE(SUBSTITUTE(SUBSTITUTE(SUBSTITUTE(SUBSTITUTE(SUBSTITUTE(_xlfn.LET(_xlpm.x,MID(DBCS(分析依頼書!H143),_xlfn.SEQUENCE(LEN(DBCS(分析依頼書!H143))),1),_xlfn.CONCAT(IF(EXACT(UPPER(_xlpm.x),LOWER(_xlpm.x))*ISERROR(VALUE(_xlpm.x))*EXACT(9504&lt;CODE(_xlpm.x),CODE(_xlpm.x)&lt;9591),_xlpm.x,ASC(_xlpm.x)))),"ｰ","ー"),"~","～"),"(株)","株式会社"),"（株）","株式会社"),"㈱","株式会社"),"(有)","有限会社"),"㈲","有限会社"),"（有）","有限会社")))</f>
        <v/>
      </c>
      <c r="N85" t="str" cm="1">
        <f t="array" ref="N85">IF(分析依頼書!C143="","",IF(分析依頼書!I143="","未記入",SUBSTITUTE(SUBSTITUTE(SUBSTITUTE(SUBSTITUTE(SUBSTITUTE(SUBSTITUTE(SUBSTITUTE(SUBSTITUTE(_xlfn.LET(_xlpm.x,MID(DBCS(分析依頼書!I143),_xlfn.SEQUENCE(LEN(DBCS(分析依頼書!I143))),1),_xlfn.CONCAT(IF(EXACT(UPPER(_xlpm.x),LOWER(_xlpm.x))*ISERROR(VALUE(_xlpm.x))*EXACT(9504&lt;CODE(_xlpm.x),CODE(_xlpm.x)&lt;9591),_xlpm.x,ASC(_xlpm.x)))),"ｰ","ー"),"~","～"),"(株)","株式会社"),"（株）","株式会社"),"㈱","株式会社"),"(有)","有限会社"),"㈲","有限会社"),"（有）","有限会社")))</f>
        <v/>
      </c>
      <c r="O85" t="str">
        <f>IF(分析依頼書!C143="","",IF(EXACT(C85,分析依頼書!A143),"",分析依頼書!A143))</f>
        <v/>
      </c>
      <c r="P85" t="str" cm="1">
        <f t="array" ref="P85">IF(分析依頼書!C143="","",IF(分析依頼書!G143="","未記入",SUBSTITUTE(SUBSTITUTE(_xlfn.LET(_xlpm.x,MID(DBCS(分析依頼書!G143),_xlfn.SEQUENCE(LEN(DBCS(分析依頼書!G143))),1),_xlfn.CONCAT(IF(EXACT(UPPER(_xlpm.x),LOWER(_xlpm.x))*ISERROR(VALUE(_xlpm.x))*EXACT(9504&lt;CODE(_xlpm.x),CODE(_xlpm.x)&lt;9591),_xlpm.x,ASC(_xlpm.x)))),"ｰ","ー"),"~","～")))</f>
        <v/>
      </c>
      <c r="Q85" t="str" cm="1">
        <f t="array" ref="Q85">IF(分析依頼書!C143="","",IF(分析依頼書!D143="","未記入",SUBSTITUTE(SUBSTITUTE(_xlfn.LET(_xlpm.x,MID(DBCS(分析依頼書!D143),_xlfn.SEQUENCE(LEN(DBCS(分析依頼書!D143))),1),_xlfn.CONCAT(IF(EXACT(UPPER(_xlpm.x),LOWER(_xlpm.x))*ISERROR(VALUE(_xlpm.x))*EXACT(9504&lt;CODE(_xlpm.x),CODE(_xlpm.x)&lt;9591),_xlpm.x,ASC(_xlpm.x)))),"ｰ","ー"),"~","～")))</f>
        <v/>
      </c>
      <c r="R85" t="str" cm="1">
        <f t="array" ref="R85">IF(分析依頼書!C143="","",IF(分析依頼書!F143="","未記入",SUBSTITUTE(SUBSTITUTE(_xlfn.LET(_xlpm.x,MID(DBCS(分析依頼書!F143),_xlfn.SEQUENCE(LEN(DBCS(分析依頼書!F143))),1),_xlfn.CONCAT(IF(EXACT(UPPER(_xlpm.x),LOWER(_xlpm.x))*ISERROR(VALUE(_xlpm.x))*EXACT(9504&lt;CODE(_xlpm.x),CODE(_xlpm.x)&lt;9591),_xlpm.x,ASC(_xlpm.x)))),"ｰ","ー"),"~","～")))</f>
        <v/>
      </c>
    </row>
    <row r="86" spans="1:18" ht="15" thickTop="1" thickBot="1" x14ac:dyDescent="0.2">
      <c r="A86" t="str" cm="1">
        <f t="array" ref="A86">IF(分析依頼書!C144="","",SUBSTITUTE(SUBSTITUTE(_xlfn.LET(_xlpm.x,MID(DBCS(分析依頼書!C144),_xlfn.SEQUENCE(LEN(DBCS(分析依頼書!C144))),1),_xlfn.CONCAT(IF(EXACT(UPPER(_xlpm.x),LOWER(_xlpm.x))*ISERROR(VALUE(_xlpm.x))*EXACT(9504&lt;CODE(_xlpm.x),CODE(_xlpm.x)&lt;9591),_xlpm.x,ASC(_xlpm.x)))),"ｰ","ー"),"~","～"))</f>
        <v/>
      </c>
      <c r="B86" s="94" t="str" cm="1">
        <f t="array" aca="1" ref="B86" ca="1">ASC(SUBSTITUTE(SUBSTITUTE(SUBSTITUTE(SUBSTITUTE(SUBSTITUTE(SUBSTITUTE(SUBSTITUTE(IF(分析依頼書!C144="","",IF(CELL("type",分析依頼書!E144)="b","未記入",IFERROR(IF(OR(分析依頼書!E144=TEXT(VALUE(分析依頼書!E144),"yyyy年M月d日"),分析依頼書!E144=TEXT(VALUE(分析依頼書!E144),"yyyy/M/d")),TEXT(VALUE(分析依頼書!E144),"yyyy年M月d日"),IF(OR(分析依頼書!E144=TEXT(VALUE(分析依頼書!E144),"yyyy年M月"),分析依頼書!E144=TEXT(VALUE(分析依頼書!E144),"yyyy/M")),TEXT(VALUE(分析依頼書!E144),"yyyy年M月"),IF(OR(分析依頼書!E144=TEXT(VALUE(分析依頼書!E144),"yyyy年"),分析依頼書!E144=TEXT(VALUE(分析依頼書!E144),"yyyy")),TEXT(VALUE(分析依頼書!E144),"yyyy年M月"),分析依頼書!E144))),分析依頼書!E144))),"不明","-"),"?","-"),"？","-"),"ー","-"),"―","-"),"‐","-"),"－","-"))</f>
        <v/>
      </c>
      <c r="C86" s="94" t="str">
        <f>IF(分析依頼書!C144="","",IF(ISNUMBER(分析依頼書!A144)=FALSE,ROW(C86)-10,IF(VALUE(分析依頼書!A144)=VALUE(ROW(C86))-10,VALUE(分析依頼書!A144),ROW(C86)-10)))</f>
        <v/>
      </c>
      <c r="E86" s="95" t="str">
        <f>IF(分析依頼書!C144="","",IF(分析依頼書!C144="欠番",77,IF(D$11&lt;&gt;11,IF(F$6="無",D$11,D$11+1),IF(AND(VALUE(分析依頼書!J144)&lt;&gt;-2,F$6="無"),73,IF(AND(VALUE(分析依頼書!J144)&lt;&gt;-2,F$6="有"),74,IF(AND(VALUE(分析依頼書!J144)=-2,F$6="無"),75,IF(AND(VALUE(分析依頼書!J144)=-2,F$6="有"),76,IF(F$6="無",73,74))))))))</f>
        <v/>
      </c>
      <c r="F86" s="96" t="str">
        <f>IF(分析依頼書!C144="","",IF(E$3=TRUE,371,IF(E$4=TRUE,372,IF(E$5=TRUE,381,IF(E$6="特急",369,371)))))</f>
        <v/>
      </c>
      <c r="G86" s="91" t="str">
        <f>IF(分析依頼書!G$65&lt;&gt;"",分析依頼書!G$65,"")</f>
        <v/>
      </c>
      <c r="H86" s="88" t="str">
        <f>IF(分析依頼書!C144="","",IF(E$3=TRUE,7,IF(E$4=TRUE,8,IF(E$5=TRUE,9,IF(E$6="特急",2,"")))))</f>
        <v/>
      </c>
      <c r="J86" s="98" t="s">
        <v>139</v>
      </c>
      <c r="K86" s="99" t="str">
        <f>IF(分析依頼書!C144="","",IF(COUNTIF(分析依頼書!H$65,"*Ｆ?????*")&gt;0,MID(分析依頼書!H$65,FIND("Ｆ",分析依頼書!H$65),6),""))</f>
        <v/>
      </c>
      <c r="L86" t="str">
        <f>IF(分析依頼書!C144="","","-")</f>
        <v/>
      </c>
      <c r="M86" t="str" cm="1">
        <f t="array" ref="M86">IF(分析依頼書!C144="","",IF(分析依頼書!H144="","未記入",SUBSTITUTE(SUBSTITUTE(SUBSTITUTE(SUBSTITUTE(SUBSTITUTE(SUBSTITUTE(SUBSTITUTE(SUBSTITUTE(_xlfn.LET(_xlpm.x,MID(DBCS(分析依頼書!H144),_xlfn.SEQUENCE(LEN(DBCS(分析依頼書!H144))),1),_xlfn.CONCAT(IF(EXACT(UPPER(_xlpm.x),LOWER(_xlpm.x))*ISERROR(VALUE(_xlpm.x))*EXACT(9504&lt;CODE(_xlpm.x),CODE(_xlpm.x)&lt;9591),_xlpm.x,ASC(_xlpm.x)))),"ｰ","ー"),"~","～"),"(株)","株式会社"),"（株）","株式会社"),"㈱","株式会社"),"(有)","有限会社"),"㈲","有限会社"),"（有）","有限会社")))</f>
        <v/>
      </c>
      <c r="N86" t="str" cm="1">
        <f t="array" ref="N86">IF(分析依頼書!C144="","",IF(分析依頼書!I144="","未記入",SUBSTITUTE(SUBSTITUTE(SUBSTITUTE(SUBSTITUTE(SUBSTITUTE(SUBSTITUTE(SUBSTITUTE(SUBSTITUTE(_xlfn.LET(_xlpm.x,MID(DBCS(分析依頼書!I144),_xlfn.SEQUENCE(LEN(DBCS(分析依頼書!I144))),1),_xlfn.CONCAT(IF(EXACT(UPPER(_xlpm.x),LOWER(_xlpm.x))*ISERROR(VALUE(_xlpm.x))*EXACT(9504&lt;CODE(_xlpm.x),CODE(_xlpm.x)&lt;9591),_xlpm.x,ASC(_xlpm.x)))),"ｰ","ー"),"~","～"),"(株)","株式会社"),"（株）","株式会社"),"㈱","株式会社"),"(有)","有限会社"),"㈲","有限会社"),"（有）","有限会社")))</f>
        <v/>
      </c>
      <c r="O86" t="str">
        <f>IF(分析依頼書!C144="","",IF(EXACT(C86,分析依頼書!A144),"",分析依頼書!A144))</f>
        <v/>
      </c>
      <c r="P86" t="str" cm="1">
        <f t="array" ref="P86">IF(分析依頼書!C144="","",IF(分析依頼書!G144="","未記入",SUBSTITUTE(SUBSTITUTE(_xlfn.LET(_xlpm.x,MID(DBCS(分析依頼書!G144),_xlfn.SEQUENCE(LEN(DBCS(分析依頼書!G144))),1),_xlfn.CONCAT(IF(EXACT(UPPER(_xlpm.x),LOWER(_xlpm.x))*ISERROR(VALUE(_xlpm.x))*EXACT(9504&lt;CODE(_xlpm.x),CODE(_xlpm.x)&lt;9591),_xlpm.x,ASC(_xlpm.x)))),"ｰ","ー"),"~","～")))</f>
        <v/>
      </c>
      <c r="Q86" t="str" cm="1">
        <f t="array" ref="Q86">IF(分析依頼書!C144="","",IF(分析依頼書!D144="","未記入",SUBSTITUTE(SUBSTITUTE(_xlfn.LET(_xlpm.x,MID(DBCS(分析依頼書!D144),_xlfn.SEQUENCE(LEN(DBCS(分析依頼書!D144))),1),_xlfn.CONCAT(IF(EXACT(UPPER(_xlpm.x),LOWER(_xlpm.x))*ISERROR(VALUE(_xlpm.x))*EXACT(9504&lt;CODE(_xlpm.x),CODE(_xlpm.x)&lt;9591),_xlpm.x,ASC(_xlpm.x)))),"ｰ","ー"),"~","～")))</f>
        <v/>
      </c>
      <c r="R86" t="str" cm="1">
        <f t="array" ref="R86">IF(分析依頼書!C144="","",IF(分析依頼書!F144="","未記入",SUBSTITUTE(SUBSTITUTE(_xlfn.LET(_xlpm.x,MID(DBCS(分析依頼書!F144),_xlfn.SEQUENCE(LEN(DBCS(分析依頼書!F144))),1),_xlfn.CONCAT(IF(EXACT(UPPER(_xlpm.x),LOWER(_xlpm.x))*ISERROR(VALUE(_xlpm.x))*EXACT(9504&lt;CODE(_xlpm.x),CODE(_xlpm.x)&lt;9591),_xlpm.x,ASC(_xlpm.x)))),"ｰ","ー"),"~","～")))</f>
        <v/>
      </c>
    </row>
    <row r="87" spans="1:18" ht="15" thickTop="1" thickBot="1" x14ac:dyDescent="0.2">
      <c r="A87" t="str" cm="1">
        <f t="array" ref="A87">IF(分析依頼書!C145="","",SUBSTITUTE(SUBSTITUTE(_xlfn.LET(_xlpm.x,MID(DBCS(分析依頼書!C145),_xlfn.SEQUENCE(LEN(DBCS(分析依頼書!C145))),1),_xlfn.CONCAT(IF(EXACT(UPPER(_xlpm.x),LOWER(_xlpm.x))*ISERROR(VALUE(_xlpm.x))*EXACT(9504&lt;CODE(_xlpm.x),CODE(_xlpm.x)&lt;9591),_xlpm.x,ASC(_xlpm.x)))),"ｰ","ー"),"~","～"))</f>
        <v/>
      </c>
      <c r="B87" s="94" t="str" cm="1">
        <f t="array" aca="1" ref="B87" ca="1">ASC(SUBSTITUTE(SUBSTITUTE(SUBSTITUTE(SUBSTITUTE(SUBSTITUTE(SUBSTITUTE(SUBSTITUTE(IF(分析依頼書!C145="","",IF(CELL("type",分析依頼書!E145)="b","未記入",IFERROR(IF(OR(分析依頼書!E145=TEXT(VALUE(分析依頼書!E145),"yyyy年M月d日"),分析依頼書!E145=TEXT(VALUE(分析依頼書!E145),"yyyy/M/d")),TEXT(VALUE(分析依頼書!E145),"yyyy年M月d日"),IF(OR(分析依頼書!E145=TEXT(VALUE(分析依頼書!E145),"yyyy年M月"),分析依頼書!E145=TEXT(VALUE(分析依頼書!E145),"yyyy/M")),TEXT(VALUE(分析依頼書!E145),"yyyy年M月"),IF(OR(分析依頼書!E145=TEXT(VALUE(分析依頼書!E145),"yyyy年"),分析依頼書!E145=TEXT(VALUE(分析依頼書!E145),"yyyy")),TEXT(VALUE(分析依頼書!E145),"yyyy年M月"),分析依頼書!E145))),分析依頼書!E145))),"不明","-"),"?","-"),"？","-"),"ー","-"),"―","-"),"‐","-"),"－","-"))</f>
        <v/>
      </c>
      <c r="C87" s="94" t="str">
        <f>IF(分析依頼書!C145="","",IF(ISNUMBER(分析依頼書!A145)=FALSE,ROW(C87)-10,IF(VALUE(分析依頼書!A145)=VALUE(ROW(C87))-10,VALUE(分析依頼書!A145),ROW(C87)-10)))</f>
        <v/>
      </c>
      <c r="E87" s="95" t="str">
        <f>IF(分析依頼書!C145="","",IF(分析依頼書!C145="欠番",77,IF(D$11&lt;&gt;11,IF(F$6="無",D$11,D$11+1),IF(AND(VALUE(分析依頼書!J145)&lt;&gt;-2,F$6="無"),73,IF(AND(VALUE(分析依頼書!J145)&lt;&gt;-2,F$6="有"),74,IF(AND(VALUE(分析依頼書!J145)=-2,F$6="無"),75,IF(AND(VALUE(分析依頼書!J145)=-2,F$6="有"),76,IF(F$6="無",73,74))))))))</f>
        <v/>
      </c>
      <c r="F87" s="96" t="str">
        <f>IF(分析依頼書!C145="","",IF(E$3=TRUE,371,IF(E$4=TRUE,372,IF(E$5=TRUE,381,IF(E$6="特急",369,371)))))</f>
        <v/>
      </c>
      <c r="G87" s="91" t="str">
        <f>IF(分析依頼書!G$65&lt;&gt;"",分析依頼書!G$65,"")</f>
        <v/>
      </c>
      <c r="H87" s="88" t="str">
        <f>IF(分析依頼書!C145="","",IF(E$3=TRUE,7,IF(E$4=TRUE,8,IF(E$5=TRUE,9,IF(E$6="特急",2,"")))))</f>
        <v/>
      </c>
      <c r="J87" s="98" t="s">
        <v>139</v>
      </c>
      <c r="K87" s="99" t="str">
        <f>IF(分析依頼書!C145="","",IF(COUNTIF(分析依頼書!H$65,"*Ｆ?????*")&gt;0,MID(分析依頼書!H$65,FIND("Ｆ",分析依頼書!H$65),6),""))</f>
        <v/>
      </c>
      <c r="L87" t="str">
        <f>IF(分析依頼書!C145="","","-")</f>
        <v/>
      </c>
      <c r="M87" t="str" cm="1">
        <f t="array" ref="M87">IF(分析依頼書!C145="","",IF(分析依頼書!H145="","未記入",SUBSTITUTE(SUBSTITUTE(SUBSTITUTE(SUBSTITUTE(SUBSTITUTE(SUBSTITUTE(SUBSTITUTE(SUBSTITUTE(_xlfn.LET(_xlpm.x,MID(DBCS(分析依頼書!H145),_xlfn.SEQUENCE(LEN(DBCS(分析依頼書!H145))),1),_xlfn.CONCAT(IF(EXACT(UPPER(_xlpm.x),LOWER(_xlpm.x))*ISERROR(VALUE(_xlpm.x))*EXACT(9504&lt;CODE(_xlpm.x),CODE(_xlpm.x)&lt;9591),_xlpm.x,ASC(_xlpm.x)))),"ｰ","ー"),"~","～"),"(株)","株式会社"),"（株）","株式会社"),"㈱","株式会社"),"(有)","有限会社"),"㈲","有限会社"),"（有）","有限会社")))</f>
        <v/>
      </c>
      <c r="N87" t="str" cm="1">
        <f t="array" ref="N87">IF(分析依頼書!C145="","",IF(分析依頼書!I145="","未記入",SUBSTITUTE(SUBSTITUTE(SUBSTITUTE(SUBSTITUTE(SUBSTITUTE(SUBSTITUTE(SUBSTITUTE(SUBSTITUTE(_xlfn.LET(_xlpm.x,MID(DBCS(分析依頼書!I145),_xlfn.SEQUENCE(LEN(DBCS(分析依頼書!I145))),1),_xlfn.CONCAT(IF(EXACT(UPPER(_xlpm.x),LOWER(_xlpm.x))*ISERROR(VALUE(_xlpm.x))*EXACT(9504&lt;CODE(_xlpm.x),CODE(_xlpm.x)&lt;9591),_xlpm.x,ASC(_xlpm.x)))),"ｰ","ー"),"~","～"),"(株)","株式会社"),"（株）","株式会社"),"㈱","株式会社"),"(有)","有限会社"),"㈲","有限会社"),"（有）","有限会社")))</f>
        <v/>
      </c>
      <c r="O87" t="str">
        <f>IF(分析依頼書!C145="","",IF(EXACT(C87,分析依頼書!A145),"",分析依頼書!A145))</f>
        <v/>
      </c>
      <c r="P87" t="str" cm="1">
        <f t="array" ref="P87">IF(分析依頼書!C145="","",IF(分析依頼書!G145="","未記入",SUBSTITUTE(SUBSTITUTE(_xlfn.LET(_xlpm.x,MID(DBCS(分析依頼書!G145),_xlfn.SEQUENCE(LEN(DBCS(分析依頼書!G145))),1),_xlfn.CONCAT(IF(EXACT(UPPER(_xlpm.x),LOWER(_xlpm.x))*ISERROR(VALUE(_xlpm.x))*EXACT(9504&lt;CODE(_xlpm.x),CODE(_xlpm.x)&lt;9591),_xlpm.x,ASC(_xlpm.x)))),"ｰ","ー"),"~","～")))</f>
        <v/>
      </c>
      <c r="Q87" t="str" cm="1">
        <f t="array" ref="Q87">IF(分析依頼書!C145="","",IF(分析依頼書!D145="","未記入",SUBSTITUTE(SUBSTITUTE(_xlfn.LET(_xlpm.x,MID(DBCS(分析依頼書!D145),_xlfn.SEQUENCE(LEN(DBCS(分析依頼書!D145))),1),_xlfn.CONCAT(IF(EXACT(UPPER(_xlpm.x),LOWER(_xlpm.x))*ISERROR(VALUE(_xlpm.x))*EXACT(9504&lt;CODE(_xlpm.x),CODE(_xlpm.x)&lt;9591),_xlpm.x,ASC(_xlpm.x)))),"ｰ","ー"),"~","～")))</f>
        <v/>
      </c>
      <c r="R87" t="str" cm="1">
        <f t="array" ref="R87">IF(分析依頼書!C145="","",IF(分析依頼書!F145="","未記入",SUBSTITUTE(SUBSTITUTE(_xlfn.LET(_xlpm.x,MID(DBCS(分析依頼書!F145),_xlfn.SEQUENCE(LEN(DBCS(分析依頼書!F145))),1),_xlfn.CONCAT(IF(EXACT(UPPER(_xlpm.x),LOWER(_xlpm.x))*ISERROR(VALUE(_xlpm.x))*EXACT(9504&lt;CODE(_xlpm.x),CODE(_xlpm.x)&lt;9591),_xlpm.x,ASC(_xlpm.x)))),"ｰ","ー"),"~","～")))</f>
        <v/>
      </c>
    </row>
    <row r="88" spans="1:18" ht="15" thickTop="1" thickBot="1" x14ac:dyDescent="0.2">
      <c r="A88" t="str" cm="1">
        <f t="array" ref="A88">IF(分析依頼書!C146="","",SUBSTITUTE(SUBSTITUTE(_xlfn.LET(_xlpm.x,MID(DBCS(分析依頼書!C146),_xlfn.SEQUENCE(LEN(DBCS(分析依頼書!C146))),1),_xlfn.CONCAT(IF(EXACT(UPPER(_xlpm.x),LOWER(_xlpm.x))*ISERROR(VALUE(_xlpm.x))*EXACT(9504&lt;CODE(_xlpm.x),CODE(_xlpm.x)&lt;9591),_xlpm.x,ASC(_xlpm.x)))),"ｰ","ー"),"~","～"))</f>
        <v/>
      </c>
      <c r="B88" s="94" t="str" cm="1">
        <f t="array" aca="1" ref="B88" ca="1">ASC(SUBSTITUTE(SUBSTITUTE(SUBSTITUTE(SUBSTITUTE(SUBSTITUTE(SUBSTITUTE(SUBSTITUTE(IF(分析依頼書!C146="","",IF(CELL("type",分析依頼書!E146)="b","未記入",IFERROR(IF(OR(分析依頼書!E146=TEXT(VALUE(分析依頼書!E146),"yyyy年M月d日"),分析依頼書!E146=TEXT(VALUE(分析依頼書!E146),"yyyy/M/d")),TEXT(VALUE(分析依頼書!E146),"yyyy年M月d日"),IF(OR(分析依頼書!E146=TEXT(VALUE(分析依頼書!E146),"yyyy年M月"),分析依頼書!E146=TEXT(VALUE(分析依頼書!E146),"yyyy/M")),TEXT(VALUE(分析依頼書!E146),"yyyy年M月"),IF(OR(分析依頼書!E146=TEXT(VALUE(分析依頼書!E146),"yyyy年"),分析依頼書!E146=TEXT(VALUE(分析依頼書!E146),"yyyy")),TEXT(VALUE(分析依頼書!E146),"yyyy年M月"),分析依頼書!E146))),分析依頼書!E146))),"不明","-"),"?","-"),"？","-"),"ー","-"),"―","-"),"‐","-"),"－","-"))</f>
        <v/>
      </c>
      <c r="C88" s="94" t="str">
        <f>IF(分析依頼書!C146="","",IF(ISNUMBER(分析依頼書!A146)=FALSE,ROW(C88)-10,IF(VALUE(分析依頼書!A146)=VALUE(ROW(C88))-10,VALUE(分析依頼書!A146),ROW(C88)-10)))</f>
        <v/>
      </c>
      <c r="E88" s="95" t="str">
        <f>IF(分析依頼書!C146="","",IF(分析依頼書!C146="欠番",77,IF(D$11&lt;&gt;11,IF(F$6="無",D$11,D$11+1),IF(AND(VALUE(分析依頼書!J146)&lt;&gt;-2,F$6="無"),73,IF(AND(VALUE(分析依頼書!J146)&lt;&gt;-2,F$6="有"),74,IF(AND(VALUE(分析依頼書!J146)=-2,F$6="無"),75,IF(AND(VALUE(分析依頼書!J146)=-2,F$6="有"),76,IF(F$6="無",73,74))))))))</f>
        <v/>
      </c>
      <c r="F88" s="96" t="str">
        <f>IF(分析依頼書!C146="","",IF(E$3=TRUE,371,IF(E$4=TRUE,372,IF(E$5=TRUE,381,IF(E$6="特急",369,371)))))</f>
        <v/>
      </c>
      <c r="G88" s="91" t="str">
        <f>IF(分析依頼書!G$65&lt;&gt;"",分析依頼書!G$65,"")</f>
        <v/>
      </c>
      <c r="H88" s="88" t="str">
        <f>IF(分析依頼書!C146="","",IF(E$3=TRUE,7,IF(E$4=TRUE,8,IF(E$5=TRUE,9,IF(E$6="特急",2,"")))))</f>
        <v/>
      </c>
      <c r="J88" s="98" t="s">
        <v>139</v>
      </c>
      <c r="K88" s="99" t="str">
        <f>IF(分析依頼書!C146="","",IF(COUNTIF(分析依頼書!H$65,"*Ｆ?????*")&gt;0,MID(分析依頼書!H$65,FIND("Ｆ",分析依頼書!H$65),6),""))</f>
        <v/>
      </c>
      <c r="L88" t="str">
        <f>IF(分析依頼書!C146="","","-")</f>
        <v/>
      </c>
      <c r="M88" t="str" cm="1">
        <f t="array" ref="M88">IF(分析依頼書!C146="","",IF(分析依頼書!H146="","未記入",SUBSTITUTE(SUBSTITUTE(SUBSTITUTE(SUBSTITUTE(SUBSTITUTE(SUBSTITUTE(SUBSTITUTE(SUBSTITUTE(_xlfn.LET(_xlpm.x,MID(DBCS(分析依頼書!H146),_xlfn.SEQUENCE(LEN(DBCS(分析依頼書!H146))),1),_xlfn.CONCAT(IF(EXACT(UPPER(_xlpm.x),LOWER(_xlpm.x))*ISERROR(VALUE(_xlpm.x))*EXACT(9504&lt;CODE(_xlpm.x),CODE(_xlpm.x)&lt;9591),_xlpm.x,ASC(_xlpm.x)))),"ｰ","ー"),"~","～"),"(株)","株式会社"),"（株）","株式会社"),"㈱","株式会社"),"(有)","有限会社"),"㈲","有限会社"),"（有）","有限会社")))</f>
        <v/>
      </c>
      <c r="N88" t="str" cm="1">
        <f t="array" ref="N88">IF(分析依頼書!C146="","",IF(分析依頼書!I146="","未記入",SUBSTITUTE(SUBSTITUTE(SUBSTITUTE(SUBSTITUTE(SUBSTITUTE(SUBSTITUTE(SUBSTITUTE(SUBSTITUTE(_xlfn.LET(_xlpm.x,MID(DBCS(分析依頼書!I146),_xlfn.SEQUENCE(LEN(DBCS(分析依頼書!I146))),1),_xlfn.CONCAT(IF(EXACT(UPPER(_xlpm.x),LOWER(_xlpm.x))*ISERROR(VALUE(_xlpm.x))*EXACT(9504&lt;CODE(_xlpm.x),CODE(_xlpm.x)&lt;9591),_xlpm.x,ASC(_xlpm.x)))),"ｰ","ー"),"~","～"),"(株)","株式会社"),"（株）","株式会社"),"㈱","株式会社"),"(有)","有限会社"),"㈲","有限会社"),"（有）","有限会社")))</f>
        <v/>
      </c>
      <c r="O88" t="str">
        <f>IF(分析依頼書!C146="","",IF(EXACT(C88,分析依頼書!A146),"",分析依頼書!A146))</f>
        <v/>
      </c>
      <c r="P88" t="str" cm="1">
        <f t="array" ref="P88">IF(分析依頼書!C146="","",IF(分析依頼書!G146="","未記入",SUBSTITUTE(SUBSTITUTE(_xlfn.LET(_xlpm.x,MID(DBCS(分析依頼書!G146),_xlfn.SEQUENCE(LEN(DBCS(分析依頼書!G146))),1),_xlfn.CONCAT(IF(EXACT(UPPER(_xlpm.x),LOWER(_xlpm.x))*ISERROR(VALUE(_xlpm.x))*EXACT(9504&lt;CODE(_xlpm.x),CODE(_xlpm.x)&lt;9591),_xlpm.x,ASC(_xlpm.x)))),"ｰ","ー"),"~","～")))</f>
        <v/>
      </c>
      <c r="Q88" t="str" cm="1">
        <f t="array" ref="Q88">IF(分析依頼書!C146="","",IF(分析依頼書!D146="","未記入",SUBSTITUTE(SUBSTITUTE(_xlfn.LET(_xlpm.x,MID(DBCS(分析依頼書!D146),_xlfn.SEQUENCE(LEN(DBCS(分析依頼書!D146))),1),_xlfn.CONCAT(IF(EXACT(UPPER(_xlpm.x),LOWER(_xlpm.x))*ISERROR(VALUE(_xlpm.x))*EXACT(9504&lt;CODE(_xlpm.x),CODE(_xlpm.x)&lt;9591),_xlpm.x,ASC(_xlpm.x)))),"ｰ","ー"),"~","～")))</f>
        <v/>
      </c>
      <c r="R88" t="str" cm="1">
        <f t="array" ref="R88">IF(分析依頼書!C146="","",IF(分析依頼書!F146="","未記入",SUBSTITUTE(SUBSTITUTE(_xlfn.LET(_xlpm.x,MID(DBCS(分析依頼書!F146),_xlfn.SEQUENCE(LEN(DBCS(分析依頼書!F146))),1),_xlfn.CONCAT(IF(EXACT(UPPER(_xlpm.x),LOWER(_xlpm.x))*ISERROR(VALUE(_xlpm.x))*EXACT(9504&lt;CODE(_xlpm.x),CODE(_xlpm.x)&lt;9591),_xlpm.x,ASC(_xlpm.x)))),"ｰ","ー"),"~","～")))</f>
        <v/>
      </c>
    </row>
    <row r="89" spans="1:18" ht="15" thickTop="1" thickBot="1" x14ac:dyDescent="0.2">
      <c r="A89" t="str" cm="1">
        <f t="array" ref="A89">IF(分析依頼書!C147="","",SUBSTITUTE(SUBSTITUTE(_xlfn.LET(_xlpm.x,MID(DBCS(分析依頼書!C147),_xlfn.SEQUENCE(LEN(DBCS(分析依頼書!C147))),1),_xlfn.CONCAT(IF(EXACT(UPPER(_xlpm.x),LOWER(_xlpm.x))*ISERROR(VALUE(_xlpm.x))*EXACT(9504&lt;CODE(_xlpm.x),CODE(_xlpm.x)&lt;9591),_xlpm.x,ASC(_xlpm.x)))),"ｰ","ー"),"~","～"))</f>
        <v/>
      </c>
      <c r="B89" s="94" t="str" cm="1">
        <f t="array" aca="1" ref="B89" ca="1">ASC(SUBSTITUTE(SUBSTITUTE(SUBSTITUTE(SUBSTITUTE(SUBSTITUTE(SUBSTITUTE(SUBSTITUTE(IF(分析依頼書!C147="","",IF(CELL("type",分析依頼書!E147)="b","未記入",IFERROR(IF(OR(分析依頼書!E147=TEXT(VALUE(分析依頼書!E147),"yyyy年M月d日"),分析依頼書!E147=TEXT(VALUE(分析依頼書!E147),"yyyy/M/d")),TEXT(VALUE(分析依頼書!E147),"yyyy年M月d日"),IF(OR(分析依頼書!E147=TEXT(VALUE(分析依頼書!E147),"yyyy年M月"),分析依頼書!E147=TEXT(VALUE(分析依頼書!E147),"yyyy/M")),TEXT(VALUE(分析依頼書!E147),"yyyy年M月"),IF(OR(分析依頼書!E147=TEXT(VALUE(分析依頼書!E147),"yyyy年"),分析依頼書!E147=TEXT(VALUE(分析依頼書!E147),"yyyy")),TEXT(VALUE(分析依頼書!E147),"yyyy年M月"),分析依頼書!E147))),分析依頼書!E147))),"不明","-"),"?","-"),"？","-"),"ー","-"),"―","-"),"‐","-"),"－","-"))</f>
        <v/>
      </c>
      <c r="C89" s="94" t="str">
        <f>IF(分析依頼書!C147="","",IF(ISNUMBER(分析依頼書!A147)=FALSE,ROW(C89)-10,IF(VALUE(分析依頼書!A147)=VALUE(ROW(C89))-10,VALUE(分析依頼書!A147),ROW(C89)-10)))</f>
        <v/>
      </c>
      <c r="E89" s="95" t="str">
        <f>IF(分析依頼書!C147="","",IF(分析依頼書!C147="欠番",77,IF(D$11&lt;&gt;11,IF(F$6="無",D$11,D$11+1),IF(AND(VALUE(分析依頼書!J147)&lt;&gt;-2,F$6="無"),73,IF(AND(VALUE(分析依頼書!J147)&lt;&gt;-2,F$6="有"),74,IF(AND(VALUE(分析依頼書!J147)=-2,F$6="無"),75,IF(AND(VALUE(分析依頼書!J147)=-2,F$6="有"),76,IF(F$6="無",73,74))))))))</f>
        <v/>
      </c>
      <c r="F89" s="96" t="str">
        <f>IF(分析依頼書!C147="","",IF(E$3=TRUE,371,IF(E$4=TRUE,372,IF(E$5=TRUE,381,IF(E$6="特急",369,371)))))</f>
        <v/>
      </c>
      <c r="G89" s="91" t="str">
        <f>IF(分析依頼書!G$65&lt;&gt;"",分析依頼書!G$65,"")</f>
        <v/>
      </c>
      <c r="H89" s="88" t="str">
        <f>IF(分析依頼書!C147="","",IF(E$3=TRUE,7,IF(E$4=TRUE,8,IF(E$5=TRUE,9,IF(E$6="特急",2,"")))))</f>
        <v/>
      </c>
      <c r="J89" s="98" t="s">
        <v>139</v>
      </c>
      <c r="K89" s="99" t="str">
        <f>IF(分析依頼書!C147="","",IF(COUNTIF(分析依頼書!H$65,"*Ｆ?????*")&gt;0,MID(分析依頼書!H$65,FIND("Ｆ",分析依頼書!H$65),6),""))</f>
        <v/>
      </c>
      <c r="L89" t="str">
        <f>IF(分析依頼書!C147="","","-")</f>
        <v/>
      </c>
      <c r="M89" t="str" cm="1">
        <f t="array" ref="M89">IF(分析依頼書!C147="","",IF(分析依頼書!H147="","未記入",SUBSTITUTE(SUBSTITUTE(SUBSTITUTE(SUBSTITUTE(SUBSTITUTE(SUBSTITUTE(SUBSTITUTE(SUBSTITUTE(_xlfn.LET(_xlpm.x,MID(DBCS(分析依頼書!H147),_xlfn.SEQUENCE(LEN(DBCS(分析依頼書!H147))),1),_xlfn.CONCAT(IF(EXACT(UPPER(_xlpm.x),LOWER(_xlpm.x))*ISERROR(VALUE(_xlpm.x))*EXACT(9504&lt;CODE(_xlpm.x),CODE(_xlpm.x)&lt;9591),_xlpm.x,ASC(_xlpm.x)))),"ｰ","ー"),"~","～"),"(株)","株式会社"),"（株）","株式会社"),"㈱","株式会社"),"(有)","有限会社"),"㈲","有限会社"),"（有）","有限会社")))</f>
        <v/>
      </c>
      <c r="N89" t="str" cm="1">
        <f t="array" ref="N89">IF(分析依頼書!C147="","",IF(分析依頼書!I147="","未記入",SUBSTITUTE(SUBSTITUTE(SUBSTITUTE(SUBSTITUTE(SUBSTITUTE(SUBSTITUTE(SUBSTITUTE(SUBSTITUTE(_xlfn.LET(_xlpm.x,MID(DBCS(分析依頼書!I147),_xlfn.SEQUENCE(LEN(DBCS(分析依頼書!I147))),1),_xlfn.CONCAT(IF(EXACT(UPPER(_xlpm.x),LOWER(_xlpm.x))*ISERROR(VALUE(_xlpm.x))*EXACT(9504&lt;CODE(_xlpm.x),CODE(_xlpm.x)&lt;9591),_xlpm.x,ASC(_xlpm.x)))),"ｰ","ー"),"~","～"),"(株)","株式会社"),"（株）","株式会社"),"㈱","株式会社"),"(有)","有限会社"),"㈲","有限会社"),"（有）","有限会社")))</f>
        <v/>
      </c>
      <c r="O89" t="str">
        <f>IF(分析依頼書!C147="","",IF(EXACT(C89,分析依頼書!A147),"",分析依頼書!A147))</f>
        <v/>
      </c>
      <c r="P89" t="str" cm="1">
        <f t="array" ref="P89">IF(分析依頼書!C147="","",IF(分析依頼書!G147="","未記入",SUBSTITUTE(SUBSTITUTE(_xlfn.LET(_xlpm.x,MID(DBCS(分析依頼書!G147),_xlfn.SEQUENCE(LEN(DBCS(分析依頼書!G147))),1),_xlfn.CONCAT(IF(EXACT(UPPER(_xlpm.x),LOWER(_xlpm.x))*ISERROR(VALUE(_xlpm.x))*EXACT(9504&lt;CODE(_xlpm.x),CODE(_xlpm.x)&lt;9591),_xlpm.x,ASC(_xlpm.x)))),"ｰ","ー"),"~","～")))</f>
        <v/>
      </c>
      <c r="Q89" t="str" cm="1">
        <f t="array" ref="Q89">IF(分析依頼書!C147="","",IF(分析依頼書!D147="","未記入",SUBSTITUTE(SUBSTITUTE(_xlfn.LET(_xlpm.x,MID(DBCS(分析依頼書!D147),_xlfn.SEQUENCE(LEN(DBCS(分析依頼書!D147))),1),_xlfn.CONCAT(IF(EXACT(UPPER(_xlpm.x),LOWER(_xlpm.x))*ISERROR(VALUE(_xlpm.x))*EXACT(9504&lt;CODE(_xlpm.x),CODE(_xlpm.x)&lt;9591),_xlpm.x,ASC(_xlpm.x)))),"ｰ","ー"),"~","～")))</f>
        <v/>
      </c>
      <c r="R89" t="str" cm="1">
        <f t="array" ref="R89">IF(分析依頼書!C147="","",IF(分析依頼書!F147="","未記入",SUBSTITUTE(SUBSTITUTE(_xlfn.LET(_xlpm.x,MID(DBCS(分析依頼書!F147),_xlfn.SEQUENCE(LEN(DBCS(分析依頼書!F147))),1),_xlfn.CONCAT(IF(EXACT(UPPER(_xlpm.x),LOWER(_xlpm.x))*ISERROR(VALUE(_xlpm.x))*EXACT(9504&lt;CODE(_xlpm.x),CODE(_xlpm.x)&lt;9591),_xlpm.x,ASC(_xlpm.x)))),"ｰ","ー"),"~","～")))</f>
        <v/>
      </c>
    </row>
    <row r="90" spans="1:18" ht="15" thickTop="1" thickBot="1" x14ac:dyDescent="0.2">
      <c r="A90" t="str" cm="1">
        <f t="array" ref="A90">IF(分析依頼書!C148="","",SUBSTITUTE(SUBSTITUTE(_xlfn.LET(_xlpm.x,MID(DBCS(分析依頼書!C148),_xlfn.SEQUENCE(LEN(DBCS(分析依頼書!C148))),1),_xlfn.CONCAT(IF(EXACT(UPPER(_xlpm.x),LOWER(_xlpm.x))*ISERROR(VALUE(_xlpm.x))*EXACT(9504&lt;CODE(_xlpm.x),CODE(_xlpm.x)&lt;9591),_xlpm.x,ASC(_xlpm.x)))),"ｰ","ー"),"~","～"))</f>
        <v/>
      </c>
      <c r="B90" s="94" t="str" cm="1">
        <f t="array" aca="1" ref="B90" ca="1">ASC(SUBSTITUTE(SUBSTITUTE(SUBSTITUTE(SUBSTITUTE(SUBSTITUTE(SUBSTITUTE(SUBSTITUTE(IF(分析依頼書!C148="","",IF(CELL("type",分析依頼書!E148)="b","未記入",IFERROR(IF(OR(分析依頼書!E148=TEXT(VALUE(分析依頼書!E148),"yyyy年M月d日"),分析依頼書!E148=TEXT(VALUE(分析依頼書!E148),"yyyy/M/d")),TEXT(VALUE(分析依頼書!E148),"yyyy年M月d日"),IF(OR(分析依頼書!E148=TEXT(VALUE(分析依頼書!E148),"yyyy年M月"),分析依頼書!E148=TEXT(VALUE(分析依頼書!E148),"yyyy/M")),TEXT(VALUE(分析依頼書!E148),"yyyy年M月"),IF(OR(分析依頼書!E148=TEXT(VALUE(分析依頼書!E148),"yyyy年"),分析依頼書!E148=TEXT(VALUE(分析依頼書!E148),"yyyy")),TEXT(VALUE(分析依頼書!E148),"yyyy年M月"),分析依頼書!E148))),分析依頼書!E148))),"不明","-"),"?","-"),"？","-"),"ー","-"),"―","-"),"‐","-"),"－","-"))</f>
        <v/>
      </c>
      <c r="C90" s="94" t="str">
        <f>IF(分析依頼書!C148="","",IF(ISNUMBER(分析依頼書!A148)=FALSE,ROW(C90)-10,IF(VALUE(分析依頼書!A148)=VALUE(ROW(C90))-10,VALUE(分析依頼書!A148),ROW(C90)-10)))</f>
        <v/>
      </c>
      <c r="E90" s="95" t="str">
        <f>IF(分析依頼書!C148="","",IF(分析依頼書!C148="欠番",77,IF(D$11&lt;&gt;11,IF(F$6="無",D$11,D$11+1),IF(AND(VALUE(分析依頼書!J148)&lt;&gt;-2,F$6="無"),73,IF(AND(VALUE(分析依頼書!J148)&lt;&gt;-2,F$6="有"),74,IF(AND(VALUE(分析依頼書!J148)=-2,F$6="無"),75,IF(AND(VALUE(分析依頼書!J148)=-2,F$6="有"),76,IF(F$6="無",73,74))))))))</f>
        <v/>
      </c>
      <c r="F90" s="96" t="str">
        <f>IF(分析依頼書!C148="","",IF(E$3=TRUE,371,IF(E$4=TRUE,372,IF(E$5=TRUE,381,IF(E$6="特急",369,371)))))</f>
        <v/>
      </c>
      <c r="G90" s="91" t="str">
        <f>IF(分析依頼書!G$65&lt;&gt;"",分析依頼書!G$65,"")</f>
        <v/>
      </c>
      <c r="H90" s="88" t="str">
        <f>IF(分析依頼書!C148="","",IF(E$3=TRUE,7,IF(E$4=TRUE,8,IF(E$5=TRUE,9,IF(E$6="特急",2,"")))))</f>
        <v/>
      </c>
      <c r="J90" s="98" t="s">
        <v>139</v>
      </c>
      <c r="K90" s="99" t="str">
        <f>IF(分析依頼書!C148="","",IF(COUNTIF(分析依頼書!H$65,"*Ｆ?????*")&gt;0,MID(分析依頼書!H$65,FIND("Ｆ",分析依頼書!H$65),6),""))</f>
        <v/>
      </c>
      <c r="L90" t="str">
        <f>IF(分析依頼書!C148="","","-")</f>
        <v/>
      </c>
      <c r="M90" t="str" cm="1">
        <f t="array" ref="M90">IF(分析依頼書!C148="","",IF(分析依頼書!H148="","未記入",SUBSTITUTE(SUBSTITUTE(SUBSTITUTE(SUBSTITUTE(SUBSTITUTE(SUBSTITUTE(SUBSTITUTE(SUBSTITUTE(_xlfn.LET(_xlpm.x,MID(DBCS(分析依頼書!H148),_xlfn.SEQUENCE(LEN(DBCS(分析依頼書!H148))),1),_xlfn.CONCAT(IF(EXACT(UPPER(_xlpm.x),LOWER(_xlpm.x))*ISERROR(VALUE(_xlpm.x))*EXACT(9504&lt;CODE(_xlpm.x),CODE(_xlpm.x)&lt;9591),_xlpm.x,ASC(_xlpm.x)))),"ｰ","ー"),"~","～"),"(株)","株式会社"),"（株）","株式会社"),"㈱","株式会社"),"(有)","有限会社"),"㈲","有限会社"),"（有）","有限会社")))</f>
        <v/>
      </c>
      <c r="N90" t="str" cm="1">
        <f t="array" ref="N90">IF(分析依頼書!C148="","",IF(分析依頼書!I148="","未記入",SUBSTITUTE(SUBSTITUTE(SUBSTITUTE(SUBSTITUTE(SUBSTITUTE(SUBSTITUTE(SUBSTITUTE(SUBSTITUTE(_xlfn.LET(_xlpm.x,MID(DBCS(分析依頼書!I148),_xlfn.SEQUENCE(LEN(DBCS(分析依頼書!I148))),1),_xlfn.CONCAT(IF(EXACT(UPPER(_xlpm.x),LOWER(_xlpm.x))*ISERROR(VALUE(_xlpm.x))*EXACT(9504&lt;CODE(_xlpm.x),CODE(_xlpm.x)&lt;9591),_xlpm.x,ASC(_xlpm.x)))),"ｰ","ー"),"~","～"),"(株)","株式会社"),"（株）","株式会社"),"㈱","株式会社"),"(有)","有限会社"),"㈲","有限会社"),"（有）","有限会社")))</f>
        <v/>
      </c>
      <c r="O90" t="str">
        <f>IF(分析依頼書!C148="","",IF(EXACT(C90,分析依頼書!A148),"",分析依頼書!A148))</f>
        <v/>
      </c>
      <c r="P90" t="str" cm="1">
        <f t="array" ref="P90">IF(分析依頼書!C148="","",IF(分析依頼書!G148="","未記入",SUBSTITUTE(SUBSTITUTE(_xlfn.LET(_xlpm.x,MID(DBCS(分析依頼書!G148),_xlfn.SEQUENCE(LEN(DBCS(分析依頼書!G148))),1),_xlfn.CONCAT(IF(EXACT(UPPER(_xlpm.x),LOWER(_xlpm.x))*ISERROR(VALUE(_xlpm.x))*EXACT(9504&lt;CODE(_xlpm.x),CODE(_xlpm.x)&lt;9591),_xlpm.x,ASC(_xlpm.x)))),"ｰ","ー"),"~","～")))</f>
        <v/>
      </c>
      <c r="Q90" t="str" cm="1">
        <f t="array" ref="Q90">IF(分析依頼書!C148="","",IF(分析依頼書!D148="","未記入",SUBSTITUTE(SUBSTITUTE(_xlfn.LET(_xlpm.x,MID(DBCS(分析依頼書!D148),_xlfn.SEQUENCE(LEN(DBCS(分析依頼書!D148))),1),_xlfn.CONCAT(IF(EXACT(UPPER(_xlpm.x),LOWER(_xlpm.x))*ISERROR(VALUE(_xlpm.x))*EXACT(9504&lt;CODE(_xlpm.x),CODE(_xlpm.x)&lt;9591),_xlpm.x,ASC(_xlpm.x)))),"ｰ","ー"),"~","～")))</f>
        <v/>
      </c>
      <c r="R90" t="str" cm="1">
        <f t="array" ref="R90">IF(分析依頼書!C148="","",IF(分析依頼書!F148="","未記入",SUBSTITUTE(SUBSTITUTE(_xlfn.LET(_xlpm.x,MID(DBCS(分析依頼書!F148),_xlfn.SEQUENCE(LEN(DBCS(分析依頼書!F148))),1),_xlfn.CONCAT(IF(EXACT(UPPER(_xlpm.x),LOWER(_xlpm.x))*ISERROR(VALUE(_xlpm.x))*EXACT(9504&lt;CODE(_xlpm.x),CODE(_xlpm.x)&lt;9591),_xlpm.x,ASC(_xlpm.x)))),"ｰ","ー"),"~","～")))</f>
        <v/>
      </c>
    </row>
    <row r="91" spans="1:18" ht="15" thickTop="1" thickBot="1" x14ac:dyDescent="0.2">
      <c r="A91" t="str" cm="1">
        <f t="array" ref="A91">IF(分析依頼書!C149="","",SUBSTITUTE(SUBSTITUTE(_xlfn.LET(_xlpm.x,MID(DBCS(分析依頼書!C149),_xlfn.SEQUENCE(LEN(DBCS(分析依頼書!C149))),1),_xlfn.CONCAT(IF(EXACT(UPPER(_xlpm.x),LOWER(_xlpm.x))*ISERROR(VALUE(_xlpm.x))*EXACT(9504&lt;CODE(_xlpm.x),CODE(_xlpm.x)&lt;9591),_xlpm.x,ASC(_xlpm.x)))),"ｰ","ー"),"~","～"))</f>
        <v/>
      </c>
      <c r="B91" s="94" t="str" cm="1">
        <f t="array" aca="1" ref="B91" ca="1">ASC(SUBSTITUTE(SUBSTITUTE(SUBSTITUTE(SUBSTITUTE(SUBSTITUTE(SUBSTITUTE(SUBSTITUTE(IF(分析依頼書!C149="","",IF(CELL("type",分析依頼書!E149)="b","未記入",IFERROR(IF(OR(分析依頼書!E149=TEXT(VALUE(分析依頼書!E149),"yyyy年M月d日"),分析依頼書!E149=TEXT(VALUE(分析依頼書!E149),"yyyy/M/d")),TEXT(VALUE(分析依頼書!E149),"yyyy年M月d日"),IF(OR(分析依頼書!E149=TEXT(VALUE(分析依頼書!E149),"yyyy年M月"),分析依頼書!E149=TEXT(VALUE(分析依頼書!E149),"yyyy/M")),TEXT(VALUE(分析依頼書!E149),"yyyy年M月"),IF(OR(分析依頼書!E149=TEXT(VALUE(分析依頼書!E149),"yyyy年"),分析依頼書!E149=TEXT(VALUE(分析依頼書!E149),"yyyy")),TEXT(VALUE(分析依頼書!E149),"yyyy年M月"),分析依頼書!E149))),分析依頼書!E149))),"不明","-"),"?","-"),"？","-"),"ー","-"),"―","-"),"‐","-"),"－","-"))</f>
        <v/>
      </c>
      <c r="C91" s="94" t="str">
        <f>IF(分析依頼書!C149="","",IF(ISNUMBER(分析依頼書!A149)=FALSE,ROW(C91)-10,IF(VALUE(分析依頼書!A149)=VALUE(ROW(C91))-10,VALUE(分析依頼書!A149),ROW(C91)-10)))</f>
        <v/>
      </c>
      <c r="E91" s="95" t="str">
        <f>IF(分析依頼書!C149="","",IF(分析依頼書!C149="欠番",77,IF(D$11&lt;&gt;11,IF(F$6="無",D$11,D$11+1),IF(AND(VALUE(分析依頼書!J149)&lt;&gt;-2,F$6="無"),73,IF(AND(VALUE(分析依頼書!J149)&lt;&gt;-2,F$6="有"),74,IF(AND(VALUE(分析依頼書!J149)=-2,F$6="無"),75,IF(AND(VALUE(分析依頼書!J149)=-2,F$6="有"),76,IF(F$6="無",73,74))))))))</f>
        <v/>
      </c>
      <c r="F91" s="96" t="str">
        <f>IF(分析依頼書!C149="","",IF(E$3=TRUE,371,IF(E$4=TRUE,372,IF(E$5=TRUE,381,IF(E$6="特急",369,371)))))</f>
        <v/>
      </c>
      <c r="G91" s="91" t="str">
        <f>IF(分析依頼書!G$65&lt;&gt;"",分析依頼書!G$65,"")</f>
        <v/>
      </c>
      <c r="H91" s="88" t="str">
        <f>IF(分析依頼書!C149="","",IF(E$3=TRUE,7,IF(E$4=TRUE,8,IF(E$5=TRUE,9,IF(E$6="特急",2,"")))))</f>
        <v/>
      </c>
      <c r="J91" s="98" t="s">
        <v>139</v>
      </c>
      <c r="K91" s="99" t="str">
        <f>IF(分析依頼書!C149="","",IF(COUNTIF(分析依頼書!H$65,"*Ｆ?????*")&gt;0,MID(分析依頼書!H$65,FIND("Ｆ",分析依頼書!H$65),6),""))</f>
        <v/>
      </c>
      <c r="L91" t="str">
        <f>IF(分析依頼書!C149="","","-")</f>
        <v/>
      </c>
      <c r="M91" t="str" cm="1">
        <f t="array" ref="M91">IF(分析依頼書!C149="","",IF(分析依頼書!H149="","未記入",SUBSTITUTE(SUBSTITUTE(SUBSTITUTE(SUBSTITUTE(SUBSTITUTE(SUBSTITUTE(SUBSTITUTE(SUBSTITUTE(_xlfn.LET(_xlpm.x,MID(DBCS(分析依頼書!H149),_xlfn.SEQUENCE(LEN(DBCS(分析依頼書!H149))),1),_xlfn.CONCAT(IF(EXACT(UPPER(_xlpm.x),LOWER(_xlpm.x))*ISERROR(VALUE(_xlpm.x))*EXACT(9504&lt;CODE(_xlpm.x),CODE(_xlpm.x)&lt;9591),_xlpm.x,ASC(_xlpm.x)))),"ｰ","ー"),"~","～"),"(株)","株式会社"),"（株）","株式会社"),"㈱","株式会社"),"(有)","有限会社"),"㈲","有限会社"),"（有）","有限会社")))</f>
        <v/>
      </c>
      <c r="N91" t="str" cm="1">
        <f t="array" ref="N91">IF(分析依頼書!C149="","",IF(分析依頼書!I149="","未記入",SUBSTITUTE(SUBSTITUTE(SUBSTITUTE(SUBSTITUTE(SUBSTITUTE(SUBSTITUTE(SUBSTITUTE(SUBSTITUTE(_xlfn.LET(_xlpm.x,MID(DBCS(分析依頼書!I149),_xlfn.SEQUENCE(LEN(DBCS(分析依頼書!I149))),1),_xlfn.CONCAT(IF(EXACT(UPPER(_xlpm.x),LOWER(_xlpm.x))*ISERROR(VALUE(_xlpm.x))*EXACT(9504&lt;CODE(_xlpm.x),CODE(_xlpm.x)&lt;9591),_xlpm.x,ASC(_xlpm.x)))),"ｰ","ー"),"~","～"),"(株)","株式会社"),"（株）","株式会社"),"㈱","株式会社"),"(有)","有限会社"),"㈲","有限会社"),"（有）","有限会社")))</f>
        <v/>
      </c>
      <c r="O91" t="str">
        <f>IF(分析依頼書!C149="","",IF(EXACT(C91,分析依頼書!A149),"",分析依頼書!A149))</f>
        <v/>
      </c>
      <c r="P91" t="str" cm="1">
        <f t="array" ref="P91">IF(分析依頼書!C149="","",IF(分析依頼書!G149="","未記入",SUBSTITUTE(SUBSTITUTE(_xlfn.LET(_xlpm.x,MID(DBCS(分析依頼書!G149),_xlfn.SEQUENCE(LEN(DBCS(分析依頼書!G149))),1),_xlfn.CONCAT(IF(EXACT(UPPER(_xlpm.x),LOWER(_xlpm.x))*ISERROR(VALUE(_xlpm.x))*EXACT(9504&lt;CODE(_xlpm.x),CODE(_xlpm.x)&lt;9591),_xlpm.x,ASC(_xlpm.x)))),"ｰ","ー"),"~","～")))</f>
        <v/>
      </c>
      <c r="Q91" t="str" cm="1">
        <f t="array" ref="Q91">IF(分析依頼書!C149="","",IF(分析依頼書!D149="","未記入",SUBSTITUTE(SUBSTITUTE(_xlfn.LET(_xlpm.x,MID(DBCS(分析依頼書!D149),_xlfn.SEQUENCE(LEN(DBCS(分析依頼書!D149))),1),_xlfn.CONCAT(IF(EXACT(UPPER(_xlpm.x),LOWER(_xlpm.x))*ISERROR(VALUE(_xlpm.x))*EXACT(9504&lt;CODE(_xlpm.x),CODE(_xlpm.x)&lt;9591),_xlpm.x,ASC(_xlpm.x)))),"ｰ","ー"),"~","～")))</f>
        <v/>
      </c>
      <c r="R91" t="str" cm="1">
        <f t="array" ref="R91">IF(分析依頼書!C149="","",IF(分析依頼書!F149="","未記入",SUBSTITUTE(SUBSTITUTE(_xlfn.LET(_xlpm.x,MID(DBCS(分析依頼書!F149),_xlfn.SEQUENCE(LEN(DBCS(分析依頼書!F149))),1),_xlfn.CONCAT(IF(EXACT(UPPER(_xlpm.x),LOWER(_xlpm.x))*ISERROR(VALUE(_xlpm.x))*EXACT(9504&lt;CODE(_xlpm.x),CODE(_xlpm.x)&lt;9591),_xlpm.x,ASC(_xlpm.x)))),"ｰ","ー"),"~","～")))</f>
        <v/>
      </c>
    </row>
    <row r="92" spans="1:18" ht="15" thickTop="1" thickBot="1" x14ac:dyDescent="0.2">
      <c r="A92" t="str" cm="1">
        <f t="array" ref="A92">IF(分析依頼書!C150="","",SUBSTITUTE(SUBSTITUTE(_xlfn.LET(_xlpm.x,MID(DBCS(分析依頼書!C150),_xlfn.SEQUENCE(LEN(DBCS(分析依頼書!C150))),1),_xlfn.CONCAT(IF(EXACT(UPPER(_xlpm.x),LOWER(_xlpm.x))*ISERROR(VALUE(_xlpm.x))*EXACT(9504&lt;CODE(_xlpm.x),CODE(_xlpm.x)&lt;9591),_xlpm.x,ASC(_xlpm.x)))),"ｰ","ー"),"~","～"))</f>
        <v/>
      </c>
      <c r="B92" s="94" t="str" cm="1">
        <f t="array" aca="1" ref="B92" ca="1">ASC(SUBSTITUTE(SUBSTITUTE(SUBSTITUTE(SUBSTITUTE(SUBSTITUTE(SUBSTITUTE(SUBSTITUTE(IF(分析依頼書!C150="","",IF(CELL("type",分析依頼書!E150)="b","未記入",IFERROR(IF(OR(分析依頼書!E150=TEXT(VALUE(分析依頼書!E150),"yyyy年M月d日"),分析依頼書!E150=TEXT(VALUE(分析依頼書!E150),"yyyy/M/d")),TEXT(VALUE(分析依頼書!E150),"yyyy年M月d日"),IF(OR(分析依頼書!E150=TEXT(VALUE(分析依頼書!E150),"yyyy年M月"),分析依頼書!E150=TEXT(VALUE(分析依頼書!E150),"yyyy/M")),TEXT(VALUE(分析依頼書!E150),"yyyy年M月"),IF(OR(分析依頼書!E150=TEXT(VALUE(分析依頼書!E150),"yyyy年"),分析依頼書!E150=TEXT(VALUE(分析依頼書!E150),"yyyy")),TEXT(VALUE(分析依頼書!E150),"yyyy年M月"),分析依頼書!E150))),分析依頼書!E150))),"不明","-"),"?","-"),"？","-"),"ー","-"),"―","-"),"‐","-"),"－","-"))</f>
        <v/>
      </c>
      <c r="C92" s="94" t="str">
        <f>IF(分析依頼書!C150="","",IF(ISNUMBER(分析依頼書!A150)=FALSE,ROW(C92)-10,IF(VALUE(分析依頼書!A150)=VALUE(ROW(C92))-10,VALUE(分析依頼書!A150),ROW(C92)-10)))</f>
        <v/>
      </c>
      <c r="E92" s="95" t="str">
        <f>IF(分析依頼書!C150="","",IF(分析依頼書!C150="欠番",77,IF(D$11&lt;&gt;11,IF(F$6="無",D$11,D$11+1),IF(AND(VALUE(分析依頼書!J150)&lt;&gt;-2,F$6="無"),73,IF(AND(VALUE(分析依頼書!J150)&lt;&gt;-2,F$6="有"),74,IF(AND(VALUE(分析依頼書!J150)=-2,F$6="無"),75,IF(AND(VALUE(分析依頼書!J150)=-2,F$6="有"),76,IF(F$6="無",73,74))))))))</f>
        <v/>
      </c>
      <c r="F92" s="96" t="str">
        <f>IF(分析依頼書!C150="","",IF(E$3=TRUE,371,IF(E$4=TRUE,372,IF(E$5=TRUE,381,IF(E$6="特急",369,371)))))</f>
        <v/>
      </c>
      <c r="G92" s="91" t="str">
        <f>IF(分析依頼書!G$65&lt;&gt;"",分析依頼書!G$65,"")</f>
        <v/>
      </c>
      <c r="H92" s="88" t="str">
        <f>IF(分析依頼書!C150="","",IF(E$3=TRUE,7,IF(E$4=TRUE,8,IF(E$5=TRUE,9,IF(E$6="特急",2,"")))))</f>
        <v/>
      </c>
      <c r="J92" s="98" t="s">
        <v>139</v>
      </c>
      <c r="K92" s="99" t="str">
        <f>IF(分析依頼書!C150="","",IF(COUNTIF(分析依頼書!H$65,"*Ｆ?????*")&gt;0,MID(分析依頼書!H$65,FIND("Ｆ",分析依頼書!H$65),6),""))</f>
        <v/>
      </c>
      <c r="L92" t="str">
        <f>IF(分析依頼書!C150="","","-")</f>
        <v/>
      </c>
      <c r="M92" t="str" cm="1">
        <f t="array" ref="M92">IF(分析依頼書!C150="","",IF(分析依頼書!H150="","未記入",SUBSTITUTE(SUBSTITUTE(SUBSTITUTE(SUBSTITUTE(SUBSTITUTE(SUBSTITUTE(SUBSTITUTE(SUBSTITUTE(_xlfn.LET(_xlpm.x,MID(DBCS(分析依頼書!H150),_xlfn.SEQUENCE(LEN(DBCS(分析依頼書!H150))),1),_xlfn.CONCAT(IF(EXACT(UPPER(_xlpm.x),LOWER(_xlpm.x))*ISERROR(VALUE(_xlpm.x))*EXACT(9504&lt;CODE(_xlpm.x),CODE(_xlpm.x)&lt;9591),_xlpm.x,ASC(_xlpm.x)))),"ｰ","ー"),"~","～"),"(株)","株式会社"),"（株）","株式会社"),"㈱","株式会社"),"(有)","有限会社"),"㈲","有限会社"),"（有）","有限会社")))</f>
        <v/>
      </c>
      <c r="N92" t="str" cm="1">
        <f t="array" ref="N92">IF(分析依頼書!C150="","",IF(分析依頼書!I150="","未記入",SUBSTITUTE(SUBSTITUTE(SUBSTITUTE(SUBSTITUTE(SUBSTITUTE(SUBSTITUTE(SUBSTITUTE(SUBSTITUTE(_xlfn.LET(_xlpm.x,MID(DBCS(分析依頼書!I150),_xlfn.SEQUENCE(LEN(DBCS(分析依頼書!I150))),1),_xlfn.CONCAT(IF(EXACT(UPPER(_xlpm.x),LOWER(_xlpm.x))*ISERROR(VALUE(_xlpm.x))*EXACT(9504&lt;CODE(_xlpm.x),CODE(_xlpm.x)&lt;9591),_xlpm.x,ASC(_xlpm.x)))),"ｰ","ー"),"~","～"),"(株)","株式会社"),"（株）","株式会社"),"㈱","株式会社"),"(有)","有限会社"),"㈲","有限会社"),"（有）","有限会社")))</f>
        <v/>
      </c>
      <c r="O92" t="str">
        <f>IF(分析依頼書!C150="","",IF(EXACT(C92,分析依頼書!A150),"",分析依頼書!A150))</f>
        <v/>
      </c>
      <c r="P92" t="str" cm="1">
        <f t="array" ref="P92">IF(分析依頼書!C150="","",IF(分析依頼書!G150="","未記入",SUBSTITUTE(SUBSTITUTE(_xlfn.LET(_xlpm.x,MID(DBCS(分析依頼書!G150),_xlfn.SEQUENCE(LEN(DBCS(分析依頼書!G150))),1),_xlfn.CONCAT(IF(EXACT(UPPER(_xlpm.x),LOWER(_xlpm.x))*ISERROR(VALUE(_xlpm.x))*EXACT(9504&lt;CODE(_xlpm.x),CODE(_xlpm.x)&lt;9591),_xlpm.x,ASC(_xlpm.x)))),"ｰ","ー"),"~","～")))</f>
        <v/>
      </c>
      <c r="Q92" t="str" cm="1">
        <f t="array" ref="Q92">IF(分析依頼書!C150="","",IF(分析依頼書!D150="","未記入",SUBSTITUTE(SUBSTITUTE(_xlfn.LET(_xlpm.x,MID(DBCS(分析依頼書!D150),_xlfn.SEQUENCE(LEN(DBCS(分析依頼書!D150))),1),_xlfn.CONCAT(IF(EXACT(UPPER(_xlpm.x),LOWER(_xlpm.x))*ISERROR(VALUE(_xlpm.x))*EXACT(9504&lt;CODE(_xlpm.x),CODE(_xlpm.x)&lt;9591),_xlpm.x,ASC(_xlpm.x)))),"ｰ","ー"),"~","～")))</f>
        <v/>
      </c>
      <c r="R92" t="str" cm="1">
        <f t="array" ref="R92">IF(分析依頼書!C150="","",IF(分析依頼書!F150="","未記入",SUBSTITUTE(SUBSTITUTE(_xlfn.LET(_xlpm.x,MID(DBCS(分析依頼書!F150),_xlfn.SEQUENCE(LEN(DBCS(分析依頼書!F150))),1),_xlfn.CONCAT(IF(EXACT(UPPER(_xlpm.x),LOWER(_xlpm.x))*ISERROR(VALUE(_xlpm.x))*EXACT(9504&lt;CODE(_xlpm.x),CODE(_xlpm.x)&lt;9591),_xlpm.x,ASC(_xlpm.x)))),"ｰ","ー"),"~","～")))</f>
        <v/>
      </c>
    </row>
    <row r="93" spans="1:18" ht="15" thickTop="1" thickBot="1" x14ac:dyDescent="0.2">
      <c r="A93" t="str" cm="1">
        <f t="array" ref="A93">IF(分析依頼書!C151="","",SUBSTITUTE(SUBSTITUTE(_xlfn.LET(_xlpm.x,MID(DBCS(分析依頼書!C151),_xlfn.SEQUENCE(LEN(DBCS(分析依頼書!C151))),1),_xlfn.CONCAT(IF(EXACT(UPPER(_xlpm.x),LOWER(_xlpm.x))*ISERROR(VALUE(_xlpm.x))*EXACT(9504&lt;CODE(_xlpm.x),CODE(_xlpm.x)&lt;9591),_xlpm.x,ASC(_xlpm.x)))),"ｰ","ー"),"~","～"))</f>
        <v/>
      </c>
      <c r="B93" s="94" t="str" cm="1">
        <f t="array" aca="1" ref="B93" ca="1">ASC(SUBSTITUTE(SUBSTITUTE(SUBSTITUTE(SUBSTITUTE(SUBSTITUTE(SUBSTITUTE(SUBSTITUTE(IF(分析依頼書!C151="","",IF(CELL("type",分析依頼書!E151)="b","未記入",IFERROR(IF(OR(分析依頼書!E151=TEXT(VALUE(分析依頼書!E151),"yyyy年M月d日"),分析依頼書!E151=TEXT(VALUE(分析依頼書!E151),"yyyy/M/d")),TEXT(VALUE(分析依頼書!E151),"yyyy年M月d日"),IF(OR(分析依頼書!E151=TEXT(VALUE(分析依頼書!E151),"yyyy年M月"),分析依頼書!E151=TEXT(VALUE(分析依頼書!E151),"yyyy/M")),TEXT(VALUE(分析依頼書!E151),"yyyy年M月"),IF(OR(分析依頼書!E151=TEXT(VALUE(分析依頼書!E151),"yyyy年"),分析依頼書!E151=TEXT(VALUE(分析依頼書!E151),"yyyy")),TEXT(VALUE(分析依頼書!E151),"yyyy年M月"),分析依頼書!E151))),分析依頼書!E151))),"不明","-"),"?","-"),"？","-"),"ー","-"),"―","-"),"‐","-"),"－","-"))</f>
        <v/>
      </c>
      <c r="C93" s="94" t="str">
        <f>IF(分析依頼書!C151="","",IF(ISNUMBER(分析依頼書!A151)=FALSE,ROW(C93)-10,IF(VALUE(分析依頼書!A151)=VALUE(ROW(C93))-10,VALUE(分析依頼書!A151),ROW(C93)-10)))</f>
        <v/>
      </c>
      <c r="E93" s="95" t="str">
        <f>IF(分析依頼書!C151="","",IF(分析依頼書!C151="欠番",77,IF(D$11&lt;&gt;11,IF(F$6="無",D$11,D$11+1),IF(AND(VALUE(分析依頼書!J151)&lt;&gt;-2,F$6="無"),73,IF(AND(VALUE(分析依頼書!J151)&lt;&gt;-2,F$6="有"),74,IF(AND(VALUE(分析依頼書!J151)=-2,F$6="無"),75,IF(AND(VALUE(分析依頼書!J151)=-2,F$6="有"),76,IF(F$6="無",73,74))))))))</f>
        <v/>
      </c>
      <c r="F93" s="96" t="str">
        <f>IF(分析依頼書!C151="","",IF(E$3=TRUE,371,IF(E$4=TRUE,372,IF(E$5=TRUE,381,IF(E$6="特急",369,371)))))</f>
        <v/>
      </c>
      <c r="G93" s="91" t="str">
        <f>IF(分析依頼書!G$65&lt;&gt;"",分析依頼書!G$65,"")</f>
        <v/>
      </c>
      <c r="H93" s="88" t="str">
        <f>IF(分析依頼書!C151="","",IF(E$3=TRUE,7,IF(E$4=TRUE,8,IF(E$5=TRUE,9,IF(E$6="特急",2,"")))))</f>
        <v/>
      </c>
      <c r="J93" s="98" t="s">
        <v>139</v>
      </c>
      <c r="K93" s="99" t="str">
        <f>IF(分析依頼書!C151="","",IF(COUNTIF(分析依頼書!H$65,"*Ｆ?????*")&gt;0,MID(分析依頼書!H$65,FIND("Ｆ",分析依頼書!H$65),6),""))</f>
        <v/>
      </c>
      <c r="L93" t="str">
        <f>IF(分析依頼書!C151="","","-")</f>
        <v/>
      </c>
      <c r="M93" t="str" cm="1">
        <f t="array" ref="M93">IF(分析依頼書!C151="","",IF(分析依頼書!H151="","未記入",SUBSTITUTE(SUBSTITUTE(SUBSTITUTE(SUBSTITUTE(SUBSTITUTE(SUBSTITUTE(SUBSTITUTE(SUBSTITUTE(_xlfn.LET(_xlpm.x,MID(DBCS(分析依頼書!H151),_xlfn.SEQUENCE(LEN(DBCS(分析依頼書!H151))),1),_xlfn.CONCAT(IF(EXACT(UPPER(_xlpm.x),LOWER(_xlpm.x))*ISERROR(VALUE(_xlpm.x))*EXACT(9504&lt;CODE(_xlpm.x),CODE(_xlpm.x)&lt;9591),_xlpm.x,ASC(_xlpm.x)))),"ｰ","ー"),"~","～"),"(株)","株式会社"),"（株）","株式会社"),"㈱","株式会社"),"(有)","有限会社"),"㈲","有限会社"),"（有）","有限会社")))</f>
        <v/>
      </c>
      <c r="N93" t="str" cm="1">
        <f t="array" ref="N93">IF(分析依頼書!C151="","",IF(分析依頼書!I151="","未記入",SUBSTITUTE(SUBSTITUTE(SUBSTITUTE(SUBSTITUTE(SUBSTITUTE(SUBSTITUTE(SUBSTITUTE(SUBSTITUTE(_xlfn.LET(_xlpm.x,MID(DBCS(分析依頼書!I151),_xlfn.SEQUENCE(LEN(DBCS(分析依頼書!I151))),1),_xlfn.CONCAT(IF(EXACT(UPPER(_xlpm.x),LOWER(_xlpm.x))*ISERROR(VALUE(_xlpm.x))*EXACT(9504&lt;CODE(_xlpm.x),CODE(_xlpm.x)&lt;9591),_xlpm.x,ASC(_xlpm.x)))),"ｰ","ー"),"~","～"),"(株)","株式会社"),"（株）","株式会社"),"㈱","株式会社"),"(有)","有限会社"),"㈲","有限会社"),"（有）","有限会社")))</f>
        <v/>
      </c>
      <c r="O93" t="str">
        <f>IF(分析依頼書!C151="","",IF(EXACT(C93,分析依頼書!A151),"",分析依頼書!A151))</f>
        <v/>
      </c>
      <c r="P93" t="str" cm="1">
        <f t="array" ref="P93">IF(分析依頼書!C151="","",IF(分析依頼書!G151="","未記入",SUBSTITUTE(SUBSTITUTE(_xlfn.LET(_xlpm.x,MID(DBCS(分析依頼書!G151),_xlfn.SEQUENCE(LEN(DBCS(分析依頼書!G151))),1),_xlfn.CONCAT(IF(EXACT(UPPER(_xlpm.x),LOWER(_xlpm.x))*ISERROR(VALUE(_xlpm.x))*EXACT(9504&lt;CODE(_xlpm.x),CODE(_xlpm.x)&lt;9591),_xlpm.x,ASC(_xlpm.x)))),"ｰ","ー"),"~","～")))</f>
        <v/>
      </c>
      <c r="Q93" t="str" cm="1">
        <f t="array" ref="Q93">IF(分析依頼書!C151="","",IF(分析依頼書!D151="","未記入",SUBSTITUTE(SUBSTITUTE(_xlfn.LET(_xlpm.x,MID(DBCS(分析依頼書!D151),_xlfn.SEQUENCE(LEN(DBCS(分析依頼書!D151))),1),_xlfn.CONCAT(IF(EXACT(UPPER(_xlpm.x),LOWER(_xlpm.x))*ISERROR(VALUE(_xlpm.x))*EXACT(9504&lt;CODE(_xlpm.x),CODE(_xlpm.x)&lt;9591),_xlpm.x,ASC(_xlpm.x)))),"ｰ","ー"),"~","～")))</f>
        <v/>
      </c>
      <c r="R93" t="str" cm="1">
        <f t="array" ref="R93">IF(分析依頼書!C151="","",IF(分析依頼書!F151="","未記入",SUBSTITUTE(SUBSTITUTE(_xlfn.LET(_xlpm.x,MID(DBCS(分析依頼書!F151),_xlfn.SEQUENCE(LEN(DBCS(分析依頼書!F151))),1),_xlfn.CONCAT(IF(EXACT(UPPER(_xlpm.x),LOWER(_xlpm.x))*ISERROR(VALUE(_xlpm.x))*EXACT(9504&lt;CODE(_xlpm.x),CODE(_xlpm.x)&lt;9591),_xlpm.x,ASC(_xlpm.x)))),"ｰ","ー"),"~","～")))</f>
        <v/>
      </c>
    </row>
    <row r="94" spans="1:18" ht="15" thickTop="1" thickBot="1" x14ac:dyDescent="0.2">
      <c r="A94" t="str" cm="1">
        <f t="array" ref="A94">IF(分析依頼書!C152="","",SUBSTITUTE(SUBSTITUTE(_xlfn.LET(_xlpm.x,MID(DBCS(分析依頼書!C152),_xlfn.SEQUENCE(LEN(DBCS(分析依頼書!C152))),1),_xlfn.CONCAT(IF(EXACT(UPPER(_xlpm.x),LOWER(_xlpm.x))*ISERROR(VALUE(_xlpm.x))*EXACT(9504&lt;CODE(_xlpm.x),CODE(_xlpm.x)&lt;9591),_xlpm.x,ASC(_xlpm.x)))),"ｰ","ー"),"~","～"))</f>
        <v/>
      </c>
      <c r="B94" s="94" t="str" cm="1">
        <f t="array" aca="1" ref="B94" ca="1">ASC(SUBSTITUTE(SUBSTITUTE(SUBSTITUTE(SUBSTITUTE(SUBSTITUTE(SUBSTITUTE(SUBSTITUTE(IF(分析依頼書!C152="","",IF(CELL("type",分析依頼書!E152)="b","未記入",IFERROR(IF(OR(分析依頼書!E152=TEXT(VALUE(分析依頼書!E152),"yyyy年M月d日"),分析依頼書!E152=TEXT(VALUE(分析依頼書!E152),"yyyy/M/d")),TEXT(VALUE(分析依頼書!E152),"yyyy年M月d日"),IF(OR(分析依頼書!E152=TEXT(VALUE(分析依頼書!E152),"yyyy年M月"),分析依頼書!E152=TEXT(VALUE(分析依頼書!E152),"yyyy/M")),TEXT(VALUE(分析依頼書!E152),"yyyy年M月"),IF(OR(分析依頼書!E152=TEXT(VALUE(分析依頼書!E152),"yyyy年"),分析依頼書!E152=TEXT(VALUE(分析依頼書!E152),"yyyy")),TEXT(VALUE(分析依頼書!E152),"yyyy年M月"),分析依頼書!E152))),分析依頼書!E152))),"不明","-"),"?","-"),"？","-"),"ー","-"),"―","-"),"‐","-"),"－","-"))</f>
        <v/>
      </c>
      <c r="C94" s="94" t="str">
        <f>IF(分析依頼書!C152="","",IF(ISNUMBER(分析依頼書!A152)=FALSE,ROW(C94)-10,IF(VALUE(分析依頼書!A152)=VALUE(ROW(C94))-10,VALUE(分析依頼書!A152),ROW(C94)-10)))</f>
        <v/>
      </c>
      <c r="E94" s="95" t="str">
        <f>IF(分析依頼書!C152="","",IF(分析依頼書!C152="欠番",77,IF(D$11&lt;&gt;11,IF(F$6="無",D$11,D$11+1),IF(AND(VALUE(分析依頼書!J152)&lt;&gt;-2,F$6="無"),73,IF(AND(VALUE(分析依頼書!J152)&lt;&gt;-2,F$6="有"),74,IF(AND(VALUE(分析依頼書!J152)=-2,F$6="無"),75,IF(AND(VALUE(分析依頼書!J152)=-2,F$6="有"),76,IF(F$6="無",73,74))))))))</f>
        <v/>
      </c>
      <c r="F94" s="96" t="str">
        <f>IF(分析依頼書!C152="","",IF(E$3=TRUE,371,IF(E$4=TRUE,372,IF(E$5=TRUE,381,IF(E$6="特急",369,371)))))</f>
        <v/>
      </c>
      <c r="G94" s="91" t="str">
        <f>IF(分析依頼書!G$65&lt;&gt;"",分析依頼書!G$65,"")</f>
        <v/>
      </c>
      <c r="H94" s="88" t="str">
        <f>IF(分析依頼書!C152="","",IF(E$3=TRUE,7,IF(E$4=TRUE,8,IF(E$5=TRUE,9,IF(E$6="特急",2,"")))))</f>
        <v/>
      </c>
      <c r="J94" s="98" t="s">
        <v>139</v>
      </c>
      <c r="K94" s="99" t="str">
        <f>IF(分析依頼書!C152="","",IF(COUNTIF(分析依頼書!H$65,"*Ｆ?????*")&gt;0,MID(分析依頼書!H$65,FIND("Ｆ",分析依頼書!H$65),6),""))</f>
        <v/>
      </c>
      <c r="L94" t="str">
        <f>IF(分析依頼書!C152="","","-")</f>
        <v/>
      </c>
      <c r="M94" t="str" cm="1">
        <f t="array" ref="M94">IF(分析依頼書!C152="","",IF(分析依頼書!H152="","未記入",SUBSTITUTE(SUBSTITUTE(SUBSTITUTE(SUBSTITUTE(SUBSTITUTE(SUBSTITUTE(SUBSTITUTE(SUBSTITUTE(_xlfn.LET(_xlpm.x,MID(DBCS(分析依頼書!H152),_xlfn.SEQUENCE(LEN(DBCS(分析依頼書!H152))),1),_xlfn.CONCAT(IF(EXACT(UPPER(_xlpm.x),LOWER(_xlpm.x))*ISERROR(VALUE(_xlpm.x))*EXACT(9504&lt;CODE(_xlpm.x),CODE(_xlpm.x)&lt;9591),_xlpm.x,ASC(_xlpm.x)))),"ｰ","ー"),"~","～"),"(株)","株式会社"),"（株）","株式会社"),"㈱","株式会社"),"(有)","有限会社"),"㈲","有限会社"),"（有）","有限会社")))</f>
        <v/>
      </c>
      <c r="N94" t="str" cm="1">
        <f t="array" ref="N94">IF(分析依頼書!C152="","",IF(分析依頼書!I152="","未記入",SUBSTITUTE(SUBSTITUTE(SUBSTITUTE(SUBSTITUTE(SUBSTITUTE(SUBSTITUTE(SUBSTITUTE(SUBSTITUTE(_xlfn.LET(_xlpm.x,MID(DBCS(分析依頼書!I152),_xlfn.SEQUENCE(LEN(DBCS(分析依頼書!I152))),1),_xlfn.CONCAT(IF(EXACT(UPPER(_xlpm.x),LOWER(_xlpm.x))*ISERROR(VALUE(_xlpm.x))*EXACT(9504&lt;CODE(_xlpm.x),CODE(_xlpm.x)&lt;9591),_xlpm.x,ASC(_xlpm.x)))),"ｰ","ー"),"~","～"),"(株)","株式会社"),"（株）","株式会社"),"㈱","株式会社"),"(有)","有限会社"),"㈲","有限会社"),"（有）","有限会社")))</f>
        <v/>
      </c>
      <c r="O94" t="str">
        <f>IF(分析依頼書!C152="","",IF(EXACT(C94,分析依頼書!A152),"",分析依頼書!A152))</f>
        <v/>
      </c>
      <c r="P94" t="str" cm="1">
        <f t="array" ref="P94">IF(分析依頼書!C152="","",IF(分析依頼書!G152="","未記入",SUBSTITUTE(SUBSTITUTE(_xlfn.LET(_xlpm.x,MID(DBCS(分析依頼書!G152),_xlfn.SEQUENCE(LEN(DBCS(分析依頼書!G152))),1),_xlfn.CONCAT(IF(EXACT(UPPER(_xlpm.x),LOWER(_xlpm.x))*ISERROR(VALUE(_xlpm.x))*EXACT(9504&lt;CODE(_xlpm.x),CODE(_xlpm.x)&lt;9591),_xlpm.x,ASC(_xlpm.x)))),"ｰ","ー"),"~","～")))</f>
        <v/>
      </c>
      <c r="Q94" t="str" cm="1">
        <f t="array" ref="Q94">IF(分析依頼書!C152="","",IF(分析依頼書!D152="","未記入",SUBSTITUTE(SUBSTITUTE(_xlfn.LET(_xlpm.x,MID(DBCS(分析依頼書!D152),_xlfn.SEQUENCE(LEN(DBCS(分析依頼書!D152))),1),_xlfn.CONCAT(IF(EXACT(UPPER(_xlpm.x),LOWER(_xlpm.x))*ISERROR(VALUE(_xlpm.x))*EXACT(9504&lt;CODE(_xlpm.x),CODE(_xlpm.x)&lt;9591),_xlpm.x,ASC(_xlpm.x)))),"ｰ","ー"),"~","～")))</f>
        <v/>
      </c>
      <c r="R94" t="str" cm="1">
        <f t="array" ref="R94">IF(分析依頼書!C152="","",IF(分析依頼書!F152="","未記入",SUBSTITUTE(SUBSTITUTE(_xlfn.LET(_xlpm.x,MID(DBCS(分析依頼書!F152),_xlfn.SEQUENCE(LEN(DBCS(分析依頼書!F152))),1),_xlfn.CONCAT(IF(EXACT(UPPER(_xlpm.x),LOWER(_xlpm.x))*ISERROR(VALUE(_xlpm.x))*EXACT(9504&lt;CODE(_xlpm.x),CODE(_xlpm.x)&lt;9591),_xlpm.x,ASC(_xlpm.x)))),"ｰ","ー"),"~","～")))</f>
        <v/>
      </c>
    </row>
    <row r="95" spans="1:18" ht="15" thickTop="1" thickBot="1" x14ac:dyDescent="0.2">
      <c r="A95" t="str" cm="1">
        <f t="array" ref="A95">IF(分析依頼書!C153="","",SUBSTITUTE(SUBSTITUTE(_xlfn.LET(_xlpm.x,MID(DBCS(分析依頼書!C153),_xlfn.SEQUENCE(LEN(DBCS(分析依頼書!C153))),1),_xlfn.CONCAT(IF(EXACT(UPPER(_xlpm.x),LOWER(_xlpm.x))*ISERROR(VALUE(_xlpm.x))*EXACT(9504&lt;CODE(_xlpm.x),CODE(_xlpm.x)&lt;9591),_xlpm.x,ASC(_xlpm.x)))),"ｰ","ー"),"~","～"))</f>
        <v/>
      </c>
      <c r="B95" s="94" t="str" cm="1">
        <f t="array" aca="1" ref="B95" ca="1">ASC(SUBSTITUTE(SUBSTITUTE(SUBSTITUTE(SUBSTITUTE(SUBSTITUTE(SUBSTITUTE(SUBSTITUTE(IF(分析依頼書!C153="","",IF(CELL("type",分析依頼書!E153)="b","未記入",IFERROR(IF(OR(分析依頼書!E153=TEXT(VALUE(分析依頼書!E153),"yyyy年M月d日"),分析依頼書!E153=TEXT(VALUE(分析依頼書!E153),"yyyy/M/d")),TEXT(VALUE(分析依頼書!E153),"yyyy年M月d日"),IF(OR(分析依頼書!E153=TEXT(VALUE(分析依頼書!E153),"yyyy年M月"),分析依頼書!E153=TEXT(VALUE(分析依頼書!E153),"yyyy/M")),TEXT(VALUE(分析依頼書!E153),"yyyy年M月"),IF(OR(分析依頼書!E153=TEXT(VALUE(分析依頼書!E153),"yyyy年"),分析依頼書!E153=TEXT(VALUE(分析依頼書!E153),"yyyy")),TEXT(VALUE(分析依頼書!E153),"yyyy年M月"),分析依頼書!E153))),分析依頼書!E153))),"不明","-"),"?","-"),"？","-"),"ー","-"),"―","-"),"‐","-"),"－","-"))</f>
        <v/>
      </c>
      <c r="C95" s="94" t="str">
        <f>IF(分析依頼書!C153="","",IF(ISNUMBER(分析依頼書!A153)=FALSE,ROW(C95)-10,IF(VALUE(分析依頼書!A153)=VALUE(ROW(C95))-10,VALUE(分析依頼書!A153),ROW(C95)-10)))</f>
        <v/>
      </c>
      <c r="E95" s="95" t="str">
        <f>IF(分析依頼書!C153="","",IF(分析依頼書!C153="欠番",77,IF(D$11&lt;&gt;11,IF(F$6="無",D$11,D$11+1),IF(AND(VALUE(分析依頼書!J153)&lt;&gt;-2,F$6="無"),73,IF(AND(VALUE(分析依頼書!J153)&lt;&gt;-2,F$6="有"),74,IF(AND(VALUE(分析依頼書!J153)=-2,F$6="無"),75,IF(AND(VALUE(分析依頼書!J153)=-2,F$6="有"),76,IF(F$6="無",73,74))))))))</f>
        <v/>
      </c>
      <c r="F95" s="96" t="str">
        <f>IF(分析依頼書!C153="","",IF(E$3=TRUE,371,IF(E$4=TRUE,372,IF(E$5=TRUE,381,IF(E$6="特急",369,371)))))</f>
        <v/>
      </c>
      <c r="G95" s="91" t="str">
        <f>IF(分析依頼書!G$65&lt;&gt;"",分析依頼書!G$65,"")</f>
        <v/>
      </c>
      <c r="H95" s="88" t="str">
        <f>IF(分析依頼書!C153="","",IF(E$3=TRUE,7,IF(E$4=TRUE,8,IF(E$5=TRUE,9,IF(E$6="特急",2,"")))))</f>
        <v/>
      </c>
      <c r="J95" s="98" t="s">
        <v>139</v>
      </c>
      <c r="K95" s="99" t="str">
        <f>IF(分析依頼書!C153="","",IF(COUNTIF(分析依頼書!H$65,"*Ｆ?????*")&gt;0,MID(分析依頼書!H$65,FIND("Ｆ",分析依頼書!H$65),6),""))</f>
        <v/>
      </c>
      <c r="L95" t="str">
        <f>IF(分析依頼書!C153="","","-")</f>
        <v/>
      </c>
      <c r="M95" t="str" cm="1">
        <f t="array" ref="M95">IF(分析依頼書!C153="","",IF(分析依頼書!H153="","未記入",SUBSTITUTE(SUBSTITUTE(SUBSTITUTE(SUBSTITUTE(SUBSTITUTE(SUBSTITUTE(SUBSTITUTE(SUBSTITUTE(_xlfn.LET(_xlpm.x,MID(DBCS(分析依頼書!H153),_xlfn.SEQUENCE(LEN(DBCS(分析依頼書!H153))),1),_xlfn.CONCAT(IF(EXACT(UPPER(_xlpm.x),LOWER(_xlpm.x))*ISERROR(VALUE(_xlpm.x))*EXACT(9504&lt;CODE(_xlpm.x),CODE(_xlpm.x)&lt;9591),_xlpm.x,ASC(_xlpm.x)))),"ｰ","ー"),"~","～"),"(株)","株式会社"),"（株）","株式会社"),"㈱","株式会社"),"(有)","有限会社"),"㈲","有限会社"),"（有）","有限会社")))</f>
        <v/>
      </c>
      <c r="N95" t="str" cm="1">
        <f t="array" ref="N95">IF(分析依頼書!C153="","",IF(分析依頼書!I153="","未記入",SUBSTITUTE(SUBSTITUTE(SUBSTITUTE(SUBSTITUTE(SUBSTITUTE(SUBSTITUTE(SUBSTITUTE(SUBSTITUTE(_xlfn.LET(_xlpm.x,MID(DBCS(分析依頼書!I153),_xlfn.SEQUENCE(LEN(DBCS(分析依頼書!I153))),1),_xlfn.CONCAT(IF(EXACT(UPPER(_xlpm.x),LOWER(_xlpm.x))*ISERROR(VALUE(_xlpm.x))*EXACT(9504&lt;CODE(_xlpm.x),CODE(_xlpm.x)&lt;9591),_xlpm.x,ASC(_xlpm.x)))),"ｰ","ー"),"~","～"),"(株)","株式会社"),"（株）","株式会社"),"㈱","株式会社"),"(有)","有限会社"),"㈲","有限会社"),"（有）","有限会社")))</f>
        <v/>
      </c>
      <c r="O95" t="str">
        <f>IF(分析依頼書!C153="","",IF(EXACT(C95,分析依頼書!A153),"",分析依頼書!A153))</f>
        <v/>
      </c>
      <c r="P95" t="str" cm="1">
        <f t="array" ref="P95">IF(分析依頼書!C153="","",IF(分析依頼書!G153="","未記入",SUBSTITUTE(SUBSTITUTE(_xlfn.LET(_xlpm.x,MID(DBCS(分析依頼書!G153),_xlfn.SEQUENCE(LEN(DBCS(分析依頼書!G153))),1),_xlfn.CONCAT(IF(EXACT(UPPER(_xlpm.x),LOWER(_xlpm.x))*ISERROR(VALUE(_xlpm.x))*EXACT(9504&lt;CODE(_xlpm.x),CODE(_xlpm.x)&lt;9591),_xlpm.x,ASC(_xlpm.x)))),"ｰ","ー"),"~","～")))</f>
        <v/>
      </c>
      <c r="Q95" t="str" cm="1">
        <f t="array" ref="Q95">IF(分析依頼書!C153="","",IF(分析依頼書!D153="","未記入",SUBSTITUTE(SUBSTITUTE(_xlfn.LET(_xlpm.x,MID(DBCS(分析依頼書!D153),_xlfn.SEQUENCE(LEN(DBCS(分析依頼書!D153))),1),_xlfn.CONCAT(IF(EXACT(UPPER(_xlpm.x),LOWER(_xlpm.x))*ISERROR(VALUE(_xlpm.x))*EXACT(9504&lt;CODE(_xlpm.x),CODE(_xlpm.x)&lt;9591),_xlpm.x,ASC(_xlpm.x)))),"ｰ","ー"),"~","～")))</f>
        <v/>
      </c>
      <c r="R95" t="str" cm="1">
        <f t="array" ref="R95">IF(分析依頼書!C153="","",IF(分析依頼書!F153="","未記入",SUBSTITUTE(SUBSTITUTE(_xlfn.LET(_xlpm.x,MID(DBCS(分析依頼書!F153),_xlfn.SEQUENCE(LEN(DBCS(分析依頼書!F153))),1),_xlfn.CONCAT(IF(EXACT(UPPER(_xlpm.x),LOWER(_xlpm.x))*ISERROR(VALUE(_xlpm.x))*EXACT(9504&lt;CODE(_xlpm.x),CODE(_xlpm.x)&lt;9591),_xlpm.x,ASC(_xlpm.x)))),"ｰ","ー"),"~","～")))</f>
        <v/>
      </c>
    </row>
    <row r="96" spans="1:18" ht="15" thickTop="1" thickBot="1" x14ac:dyDescent="0.2">
      <c r="A96" t="str" cm="1">
        <f t="array" ref="A96">IF(分析依頼書!C154="","",SUBSTITUTE(SUBSTITUTE(_xlfn.LET(_xlpm.x,MID(DBCS(分析依頼書!C154),_xlfn.SEQUENCE(LEN(DBCS(分析依頼書!C154))),1),_xlfn.CONCAT(IF(EXACT(UPPER(_xlpm.x),LOWER(_xlpm.x))*ISERROR(VALUE(_xlpm.x))*EXACT(9504&lt;CODE(_xlpm.x),CODE(_xlpm.x)&lt;9591),_xlpm.x,ASC(_xlpm.x)))),"ｰ","ー"),"~","～"))</f>
        <v/>
      </c>
      <c r="B96" s="94" t="str" cm="1">
        <f t="array" aca="1" ref="B96" ca="1">ASC(SUBSTITUTE(SUBSTITUTE(SUBSTITUTE(SUBSTITUTE(SUBSTITUTE(SUBSTITUTE(SUBSTITUTE(IF(分析依頼書!C154="","",IF(CELL("type",分析依頼書!E154)="b","未記入",IFERROR(IF(OR(分析依頼書!E154=TEXT(VALUE(分析依頼書!E154),"yyyy年M月d日"),分析依頼書!E154=TEXT(VALUE(分析依頼書!E154),"yyyy/M/d")),TEXT(VALUE(分析依頼書!E154),"yyyy年M月d日"),IF(OR(分析依頼書!E154=TEXT(VALUE(分析依頼書!E154),"yyyy年M月"),分析依頼書!E154=TEXT(VALUE(分析依頼書!E154),"yyyy/M")),TEXT(VALUE(分析依頼書!E154),"yyyy年M月"),IF(OR(分析依頼書!E154=TEXT(VALUE(分析依頼書!E154),"yyyy年"),分析依頼書!E154=TEXT(VALUE(分析依頼書!E154),"yyyy")),TEXT(VALUE(分析依頼書!E154),"yyyy年M月"),分析依頼書!E154))),分析依頼書!E154))),"不明","-"),"?","-"),"？","-"),"ー","-"),"―","-"),"‐","-"),"－","-"))</f>
        <v/>
      </c>
      <c r="C96" s="94" t="str">
        <f>IF(分析依頼書!C154="","",IF(ISNUMBER(分析依頼書!A154)=FALSE,ROW(C96)-10,IF(VALUE(分析依頼書!A154)=VALUE(ROW(C96))-10,VALUE(分析依頼書!A154),ROW(C96)-10)))</f>
        <v/>
      </c>
      <c r="E96" s="95" t="str">
        <f>IF(分析依頼書!C154="","",IF(分析依頼書!C154="欠番",77,IF(D$11&lt;&gt;11,IF(F$6="無",D$11,D$11+1),IF(AND(VALUE(分析依頼書!J154)&lt;&gt;-2,F$6="無"),73,IF(AND(VALUE(分析依頼書!J154)&lt;&gt;-2,F$6="有"),74,IF(AND(VALUE(分析依頼書!J154)=-2,F$6="無"),75,IF(AND(VALUE(分析依頼書!J154)=-2,F$6="有"),76,IF(F$6="無",73,74))))))))</f>
        <v/>
      </c>
      <c r="F96" s="96" t="str">
        <f>IF(分析依頼書!C154="","",IF(E$3=TRUE,371,IF(E$4=TRUE,372,IF(E$5=TRUE,381,IF(E$6="特急",369,371)))))</f>
        <v/>
      </c>
      <c r="G96" s="91" t="str">
        <f>IF(分析依頼書!G$65&lt;&gt;"",分析依頼書!G$65,"")</f>
        <v/>
      </c>
      <c r="H96" s="88" t="str">
        <f>IF(分析依頼書!C154="","",IF(E$3=TRUE,7,IF(E$4=TRUE,8,IF(E$5=TRUE,9,IF(E$6="特急",2,"")))))</f>
        <v/>
      </c>
      <c r="J96" s="98" t="s">
        <v>139</v>
      </c>
      <c r="K96" s="99" t="str">
        <f>IF(分析依頼書!C154="","",IF(COUNTIF(分析依頼書!H$65,"*Ｆ?????*")&gt;0,MID(分析依頼書!H$65,FIND("Ｆ",分析依頼書!H$65),6),""))</f>
        <v/>
      </c>
      <c r="L96" t="str">
        <f>IF(分析依頼書!C154="","","-")</f>
        <v/>
      </c>
      <c r="M96" t="str" cm="1">
        <f t="array" ref="M96">IF(分析依頼書!C154="","",IF(分析依頼書!H154="","未記入",SUBSTITUTE(SUBSTITUTE(SUBSTITUTE(SUBSTITUTE(SUBSTITUTE(SUBSTITUTE(SUBSTITUTE(SUBSTITUTE(_xlfn.LET(_xlpm.x,MID(DBCS(分析依頼書!H154),_xlfn.SEQUENCE(LEN(DBCS(分析依頼書!H154))),1),_xlfn.CONCAT(IF(EXACT(UPPER(_xlpm.x),LOWER(_xlpm.x))*ISERROR(VALUE(_xlpm.x))*EXACT(9504&lt;CODE(_xlpm.x),CODE(_xlpm.x)&lt;9591),_xlpm.x,ASC(_xlpm.x)))),"ｰ","ー"),"~","～"),"(株)","株式会社"),"（株）","株式会社"),"㈱","株式会社"),"(有)","有限会社"),"㈲","有限会社"),"（有）","有限会社")))</f>
        <v/>
      </c>
      <c r="N96" t="str" cm="1">
        <f t="array" ref="N96">IF(分析依頼書!C154="","",IF(分析依頼書!I154="","未記入",SUBSTITUTE(SUBSTITUTE(SUBSTITUTE(SUBSTITUTE(SUBSTITUTE(SUBSTITUTE(SUBSTITUTE(SUBSTITUTE(_xlfn.LET(_xlpm.x,MID(DBCS(分析依頼書!I154),_xlfn.SEQUENCE(LEN(DBCS(分析依頼書!I154))),1),_xlfn.CONCAT(IF(EXACT(UPPER(_xlpm.x),LOWER(_xlpm.x))*ISERROR(VALUE(_xlpm.x))*EXACT(9504&lt;CODE(_xlpm.x),CODE(_xlpm.x)&lt;9591),_xlpm.x,ASC(_xlpm.x)))),"ｰ","ー"),"~","～"),"(株)","株式会社"),"（株）","株式会社"),"㈱","株式会社"),"(有)","有限会社"),"㈲","有限会社"),"（有）","有限会社")))</f>
        <v/>
      </c>
      <c r="O96" t="str">
        <f>IF(分析依頼書!C154="","",IF(EXACT(C96,分析依頼書!A154),"",分析依頼書!A154))</f>
        <v/>
      </c>
      <c r="P96" t="str" cm="1">
        <f t="array" ref="P96">IF(分析依頼書!C154="","",IF(分析依頼書!G154="","未記入",SUBSTITUTE(SUBSTITUTE(_xlfn.LET(_xlpm.x,MID(DBCS(分析依頼書!G154),_xlfn.SEQUENCE(LEN(DBCS(分析依頼書!G154))),1),_xlfn.CONCAT(IF(EXACT(UPPER(_xlpm.x),LOWER(_xlpm.x))*ISERROR(VALUE(_xlpm.x))*EXACT(9504&lt;CODE(_xlpm.x),CODE(_xlpm.x)&lt;9591),_xlpm.x,ASC(_xlpm.x)))),"ｰ","ー"),"~","～")))</f>
        <v/>
      </c>
      <c r="Q96" t="str" cm="1">
        <f t="array" ref="Q96">IF(分析依頼書!C154="","",IF(分析依頼書!D154="","未記入",SUBSTITUTE(SUBSTITUTE(_xlfn.LET(_xlpm.x,MID(DBCS(分析依頼書!D154),_xlfn.SEQUENCE(LEN(DBCS(分析依頼書!D154))),1),_xlfn.CONCAT(IF(EXACT(UPPER(_xlpm.x),LOWER(_xlpm.x))*ISERROR(VALUE(_xlpm.x))*EXACT(9504&lt;CODE(_xlpm.x),CODE(_xlpm.x)&lt;9591),_xlpm.x,ASC(_xlpm.x)))),"ｰ","ー"),"~","～")))</f>
        <v/>
      </c>
      <c r="R96" t="str" cm="1">
        <f t="array" ref="R96">IF(分析依頼書!C154="","",IF(分析依頼書!F154="","未記入",SUBSTITUTE(SUBSTITUTE(_xlfn.LET(_xlpm.x,MID(DBCS(分析依頼書!F154),_xlfn.SEQUENCE(LEN(DBCS(分析依頼書!F154))),1),_xlfn.CONCAT(IF(EXACT(UPPER(_xlpm.x),LOWER(_xlpm.x))*ISERROR(VALUE(_xlpm.x))*EXACT(9504&lt;CODE(_xlpm.x),CODE(_xlpm.x)&lt;9591),_xlpm.x,ASC(_xlpm.x)))),"ｰ","ー"),"~","～")))</f>
        <v/>
      </c>
    </row>
    <row r="97" spans="1:18" ht="15" thickTop="1" thickBot="1" x14ac:dyDescent="0.2">
      <c r="A97" t="str" cm="1">
        <f t="array" ref="A97">IF(分析依頼書!C155="","",SUBSTITUTE(SUBSTITUTE(_xlfn.LET(_xlpm.x,MID(DBCS(分析依頼書!C155),_xlfn.SEQUENCE(LEN(DBCS(分析依頼書!C155))),1),_xlfn.CONCAT(IF(EXACT(UPPER(_xlpm.x),LOWER(_xlpm.x))*ISERROR(VALUE(_xlpm.x))*EXACT(9504&lt;CODE(_xlpm.x),CODE(_xlpm.x)&lt;9591),_xlpm.x,ASC(_xlpm.x)))),"ｰ","ー"),"~","～"))</f>
        <v/>
      </c>
      <c r="B97" s="94" t="str" cm="1">
        <f t="array" aca="1" ref="B97" ca="1">ASC(SUBSTITUTE(SUBSTITUTE(SUBSTITUTE(SUBSTITUTE(SUBSTITUTE(SUBSTITUTE(SUBSTITUTE(IF(分析依頼書!C155="","",IF(CELL("type",分析依頼書!E155)="b","未記入",IFERROR(IF(OR(分析依頼書!E155=TEXT(VALUE(分析依頼書!E155),"yyyy年M月d日"),分析依頼書!E155=TEXT(VALUE(分析依頼書!E155),"yyyy/M/d")),TEXT(VALUE(分析依頼書!E155),"yyyy年M月d日"),IF(OR(分析依頼書!E155=TEXT(VALUE(分析依頼書!E155),"yyyy年M月"),分析依頼書!E155=TEXT(VALUE(分析依頼書!E155),"yyyy/M")),TEXT(VALUE(分析依頼書!E155),"yyyy年M月"),IF(OR(分析依頼書!E155=TEXT(VALUE(分析依頼書!E155),"yyyy年"),分析依頼書!E155=TEXT(VALUE(分析依頼書!E155),"yyyy")),TEXT(VALUE(分析依頼書!E155),"yyyy年M月"),分析依頼書!E155))),分析依頼書!E155))),"不明","-"),"?","-"),"？","-"),"ー","-"),"―","-"),"‐","-"),"－","-"))</f>
        <v/>
      </c>
      <c r="C97" s="94" t="str">
        <f>IF(分析依頼書!C155="","",IF(ISNUMBER(分析依頼書!A155)=FALSE,ROW(C97)-10,IF(VALUE(分析依頼書!A155)=VALUE(ROW(C97))-10,VALUE(分析依頼書!A155),ROW(C97)-10)))</f>
        <v/>
      </c>
      <c r="E97" s="95" t="str">
        <f>IF(分析依頼書!C155="","",IF(分析依頼書!C155="欠番",77,IF(D$11&lt;&gt;11,IF(F$6="無",D$11,D$11+1),IF(AND(VALUE(分析依頼書!J155)&lt;&gt;-2,F$6="無"),73,IF(AND(VALUE(分析依頼書!J155)&lt;&gt;-2,F$6="有"),74,IF(AND(VALUE(分析依頼書!J155)=-2,F$6="無"),75,IF(AND(VALUE(分析依頼書!J155)=-2,F$6="有"),76,IF(F$6="無",73,74))))))))</f>
        <v/>
      </c>
      <c r="F97" s="96" t="str">
        <f>IF(分析依頼書!C155="","",IF(E$3=TRUE,371,IF(E$4=TRUE,372,IF(E$5=TRUE,381,IF(E$6="特急",369,371)))))</f>
        <v/>
      </c>
      <c r="G97" s="91" t="str">
        <f>IF(分析依頼書!G$65&lt;&gt;"",分析依頼書!G$65,"")</f>
        <v/>
      </c>
      <c r="H97" s="88" t="str">
        <f>IF(分析依頼書!C155="","",IF(E$3=TRUE,7,IF(E$4=TRUE,8,IF(E$5=TRUE,9,IF(E$6="特急",2,"")))))</f>
        <v/>
      </c>
      <c r="J97" s="98" t="s">
        <v>139</v>
      </c>
      <c r="K97" s="99" t="str">
        <f>IF(分析依頼書!C155="","",IF(COUNTIF(分析依頼書!H$65,"*Ｆ?????*")&gt;0,MID(分析依頼書!H$65,FIND("Ｆ",分析依頼書!H$65),6),""))</f>
        <v/>
      </c>
      <c r="L97" t="str">
        <f>IF(分析依頼書!C155="","","-")</f>
        <v/>
      </c>
      <c r="M97" t="str" cm="1">
        <f t="array" ref="M97">IF(分析依頼書!C155="","",IF(分析依頼書!H155="","未記入",SUBSTITUTE(SUBSTITUTE(SUBSTITUTE(SUBSTITUTE(SUBSTITUTE(SUBSTITUTE(SUBSTITUTE(SUBSTITUTE(_xlfn.LET(_xlpm.x,MID(DBCS(分析依頼書!H155),_xlfn.SEQUENCE(LEN(DBCS(分析依頼書!H155))),1),_xlfn.CONCAT(IF(EXACT(UPPER(_xlpm.x),LOWER(_xlpm.x))*ISERROR(VALUE(_xlpm.x))*EXACT(9504&lt;CODE(_xlpm.x),CODE(_xlpm.x)&lt;9591),_xlpm.x,ASC(_xlpm.x)))),"ｰ","ー"),"~","～"),"(株)","株式会社"),"（株）","株式会社"),"㈱","株式会社"),"(有)","有限会社"),"㈲","有限会社"),"（有）","有限会社")))</f>
        <v/>
      </c>
      <c r="N97" t="str" cm="1">
        <f t="array" ref="N97">IF(分析依頼書!C155="","",IF(分析依頼書!I155="","未記入",SUBSTITUTE(SUBSTITUTE(SUBSTITUTE(SUBSTITUTE(SUBSTITUTE(SUBSTITUTE(SUBSTITUTE(SUBSTITUTE(_xlfn.LET(_xlpm.x,MID(DBCS(分析依頼書!I155),_xlfn.SEQUENCE(LEN(DBCS(分析依頼書!I155))),1),_xlfn.CONCAT(IF(EXACT(UPPER(_xlpm.x),LOWER(_xlpm.x))*ISERROR(VALUE(_xlpm.x))*EXACT(9504&lt;CODE(_xlpm.x),CODE(_xlpm.x)&lt;9591),_xlpm.x,ASC(_xlpm.x)))),"ｰ","ー"),"~","～"),"(株)","株式会社"),"（株）","株式会社"),"㈱","株式会社"),"(有)","有限会社"),"㈲","有限会社"),"（有）","有限会社")))</f>
        <v/>
      </c>
      <c r="O97" t="str">
        <f>IF(分析依頼書!C155="","",IF(EXACT(C97,分析依頼書!A155),"",分析依頼書!A155))</f>
        <v/>
      </c>
      <c r="P97" t="str" cm="1">
        <f t="array" ref="P97">IF(分析依頼書!C155="","",IF(分析依頼書!G155="","未記入",SUBSTITUTE(SUBSTITUTE(_xlfn.LET(_xlpm.x,MID(DBCS(分析依頼書!G155),_xlfn.SEQUENCE(LEN(DBCS(分析依頼書!G155))),1),_xlfn.CONCAT(IF(EXACT(UPPER(_xlpm.x),LOWER(_xlpm.x))*ISERROR(VALUE(_xlpm.x))*EXACT(9504&lt;CODE(_xlpm.x),CODE(_xlpm.x)&lt;9591),_xlpm.x,ASC(_xlpm.x)))),"ｰ","ー"),"~","～")))</f>
        <v/>
      </c>
      <c r="Q97" t="str" cm="1">
        <f t="array" ref="Q97">IF(分析依頼書!C155="","",IF(分析依頼書!D155="","未記入",SUBSTITUTE(SUBSTITUTE(_xlfn.LET(_xlpm.x,MID(DBCS(分析依頼書!D155),_xlfn.SEQUENCE(LEN(DBCS(分析依頼書!D155))),1),_xlfn.CONCAT(IF(EXACT(UPPER(_xlpm.x),LOWER(_xlpm.x))*ISERROR(VALUE(_xlpm.x))*EXACT(9504&lt;CODE(_xlpm.x),CODE(_xlpm.x)&lt;9591),_xlpm.x,ASC(_xlpm.x)))),"ｰ","ー"),"~","～")))</f>
        <v/>
      </c>
      <c r="R97" t="str" cm="1">
        <f t="array" ref="R97">IF(分析依頼書!C155="","",IF(分析依頼書!F155="","未記入",SUBSTITUTE(SUBSTITUTE(_xlfn.LET(_xlpm.x,MID(DBCS(分析依頼書!F155),_xlfn.SEQUENCE(LEN(DBCS(分析依頼書!F155))),1),_xlfn.CONCAT(IF(EXACT(UPPER(_xlpm.x),LOWER(_xlpm.x))*ISERROR(VALUE(_xlpm.x))*EXACT(9504&lt;CODE(_xlpm.x),CODE(_xlpm.x)&lt;9591),_xlpm.x,ASC(_xlpm.x)))),"ｰ","ー"),"~","～")))</f>
        <v/>
      </c>
    </row>
    <row r="98" spans="1:18" ht="15" thickTop="1" thickBot="1" x14ac:dyDescent="0.2">
      <c r="A98" t="str" cm="1">
        <f t="array" ref="A98">IF(分析依頼書!C156="","",SUBSTITUTE(SUBSTITUTE(_xlfn.LET(_xlpm.x,MID(DBCS(分析依頼書!C156),_xlfn.SEQUENCE(LEN(DBCS(分析依頼書!C156))),1),_xlfn.CONCAT(IF(EXACT(UPPER(_xlpm.x),LOWER(_xlpm.x))*ISERROR(VALUE(_xlpm.x))*EXACT(9504&lt;CODE(_xlpm.x),CODE(_xlpm.x)&lt;9591),_xlpm.x,ASC(_xlpm.x)))),"ｰ","ー"),"~","～"))</f>
        <v/>
      </c>
      <c r="B98" s="94" t="str" cm="1">
        <f t="array" aca="1" ref="B98" ca="1">ASC(SUBSTITUTE(SUBSTITUTE(SUBSTITUTE(SUBSTITUTE(SUBSTITUTE(SUBSTITUTE(SUBSTITUTE(IF(分析依頼書!C156="","",IF(CELL("type",分析依頼書!E156)="b","未記入",IFERROR(IF(OR(分析依頼書!E156=TEXT(VALUE(分析依頼書!E156),"yyyy年M月d日"),分析依頼書!E156=TEXT(VALUE(分析依頼書!E156),"yyyy/M/d")),TEXT(VALUE(分析依頼書!E156),"yyyy年M月d日"),IF(OR(分析依頼書!E156=TEXT(VALUE(分析依頼書!E156),"yyyy年M月"),分析依頼書!E156=TEXT(VALUE(分析依頼書!E156),"yyyy/M")),TEXT(VALUE(分析依頼書!E156),"yyyy年M月"),IF(OR(分析依頼書!E156=TEXT(VALUE(分析依頼書!E156),"yyyy年"),分析依頼書!E156=TEXT(VALUE(分析依頼書!E156),"yyyy")),TEXT(VALUE(分析依頼書!E156),"yyyy年M月"),分析依頼書!E156))),分析依頼書!E156))),"不明","-"),"?","-"),"？","-"),"ー","-"),"―","-"),"‐","-"),"－","-"))</f>
        <v/>
      </c>
      <c r="C98" s="94" t="str">
        <f>IF(分析依頼書!C156="","",IF(ISNUMBER(分析依頼書!A156)=FALSE,ROW(C98)-10,IF(VALUE(分析依頼書!A156)=VALUE(ROW(C98))-10,VALUE(分析依頼書!A156),ROW(C98)-10)))</f>
        <v/>
      </c>
      <c r="E98" s="95" t="str">
        <f>IF(分析依頼書!C156="","",IF(分析依頼書!C156="欠番",77,IF(D$11&lt;&gt;11,IF(F$6="無",D$11,D$11+1),IF(AND(VALUE(分析依頼書!J156)&lt;&gt;-2,F$6="無"),73,IF(AND(VALUE(分析依頼書!J156)&lt;&gt;-2,F$6="有"),74,IF(AND(VALUE(分析依頼書!J156)=-2,F$6="無"),75,IF(AND(VALUE(分析依頼書!J156)=-2,F$6="有"),76,IF(F$6="無",73,74))))))))</f>
        <v/>
      </c>
      <c r="F98" s="96" t="str">
        <f>IF(分析依頼書!C156="","",IF(E$3=TRUE,371,IF(E$4=TRUE,372,IF(E$5=TRUE,381,IF(E$6="特急",369,371)))))</f>
        <v/>
      </c>
      <c r="G98" s="91" t="str">
        <f>IF(分析依頼書!G$65&lt;&gt;"",分析依頼書!G$65,"")</f>
        <v/>
      </c>
      <c r="H98" s="88" t="str">
        <f>IF(分析依頼書!C156="","",IF(E$3=TRUE,7,IF(E$4=TRUE,8,IF(E$5=TRUE,9,IF(E$6="特急",2,"")))))</f>
        <v/>
      </c>
      <c r="J98" s="98" t="s">
        <v>139</v>
      </c>
      <c r="K98" s="99" t="str">
        <f>IF(分析依頼書!C156="","",IF(COUNTIF(分析依頼書!H$65,"*Ｆ?????*")&gt;0,MID(分析依頼書!H$65,FIND("Ｆ",分析依頼書!H$65),6),""))</f>
        <v/>
      </c>
      <c r="L98" t="str">
        <f>IF(分析依頼書!C156="","","-")</f>
        <v/>
      </c>
      <c r="M98" t="str" cm="1">
        <f t="array" ref="M98">IF(分析依頼書!C156="","",IF(分析依頼書!H156="","未記入",SUBSTITUTE(SUBSTITUTE(SUBSTITUTE(SUBSTITUTE(SUBSTITUTE(SUBSTITUTE(SUBSTITUTE(SUBSTITUTE(_xlfn.LET(_xlpm.x,MID(DBCS(分析依頼書!H156),_xlfn.SEQUENCE(LEN(DBCS(分析依頼書!H156))),1),_xlfn.CONCAT(IF(EXACT(UPPER(_xlpm.x),LOWER(_xlpm.x))*ISERROR(VALUE(_xlpm.x))*EXACT(9504&lt;CODE(_xlpm.x),CODE(_xlpm.x)&lt;9591),_xlpm.x,ASC(_xlpm.x)))),"ｰ","ー"),"~","～"),"(株)","株式会社"),"（株）","株式会社"),"㈱","株式会社"),"(有)","有限会社"),"㈲","有限会社"),"（有）","有限会社")))</f>
        <v/>
      </c>
      <c r="N98" t="str" cm="1">
        <f t="array" ref="N98">IF(分析依頼書!C156="","",IF(分析依頼書!I156="","未記入",SUBSTITUTE(SUBSTITUTE(SUBSTITUTE(SUBSTITUTE(SUBSTITUTE(SUBSTITUTE(SUBSTITUTE(SUBSTITUTE(_xlfn.LET(_xlpm.x,MID(DBCS(分析依頼書!I156),_xlfn.SEQUENCE(LEN(DBCS(分析依頼書!I156))),1),_xlfn.CONCAT(IF(EXACT(UPPER(_xlpm.x),LOWER(_xlpm.x))*ISERROR(VALUE(_xlpm.x))*EXACT(9504&lt;CODE(_xlpm.x),CODE(_xlpm.x)&lt;9591),_xlpm.x,ASC(_xlpm.x)))),"ｰ","ー"),"~","～"),"(株)","株式会社"),"（株）","株式会社"),"㈱","株式会社"),"(有)","有限会社"),"㈲","有限会社"),"（有）","有限会社")))</f>
        <v/>
      </c>
      <c r="O98" t="str">
        <f>IF(分析依頼書!C156="","",IF(EXACT(C98,分析依頼書!A156),"",分析依頼書!A156))</f>
        <v/>
      </c>
      <c r="P98" t="str" cm="1">
        <f t="array" ref="P98">IF(分析依頼書!C156="","",IF(分析依頼書!G156="","未記入",SUBSTITUTE(SUBSTITUTE(_xlfn.LET(_xlpm.x,MID(DBCS(分析依頼書!G156),_xlfn.SEQUENCE(LEN(DBCS(分析依頼書!G156))),1),_xlfn.CONCAT(IF(EXACT(UPPER(_xlpm.x),LOWER(_xlpm.x))*ISERROR(VALUE(_xlpm.x))*EXACT(9504&lt;CODE(_xlpm.x),CODE(_xlpm.x)&lt;9591),_xlpm.x,ASC(_xlpm.x)))),"ｰ","ー"),"~","～")))</f>
        <v/>
      </c>
      <c r="Q98" t="str" cm="1">
        <f t="array" ref="Q98">IF(分析依頼書!C156="","",IF(分析依頼書!D156="","未記入",SUBSTITUTE(SUBSTITUTE(_xlfn.LET(_xlpm.x,MID(DBCS(分析依頼書!D156),_xlfn.SEQUENCE(LEN(DBCS(分析依頼書!D156))),1),_xlfn.CONCAT(IF(EXACT(UPPER(_xlpm.x),LOWER(_xlpm.x))*ISERROR(VALUE(_xlpm.x))*EXACT(9504&lt;CODE(_xlpm.x),CODE(_xlpm.x)&lt;9591),_xlpm.x,ASC(_xlpm.x)))),"ｰ","ー"),"~","～")))</f>
        <v/>
      </c>
      <c r="R98" t="str" cm="1">
        <f t="array" ref="R98">IF(分析依頼書!C156="","",IF(分析依頼書!F156="","未記入",SUBSTITUTE(SUBSTITUTE(_xlfn.LET(_xlpm.x,MID(DBCS(分析依頼書!F156),_xlfn.SEQUENCE(LEN(DBCS(分析依頼書!F156))),1),_xlfn.CONCAT(IF(EXACT(UPPER(_xlpm.x),LOWER(_xlpm.x))*ISERROR(VALUE(_xlpm.x))*EXACT(9504&lt;CODE(_xlpm.x),CODE(_xlpm.x)&lt;9591),_xlpm.x,ASC(_xlpm.x)))),"ｰ","ー"),"~","～")))</f>
        <v/>
      </c>
    </row>
    <row r="99" spans="1:18" ht="15" thickTop="1" thickBot="1" x14ac:dyDescent="0.2">
      <c r="A99" t="str" cm="1">
        <f t="array" ref="A99">IF(分析依頼書!C157="","",SUBSTITUTE(SUBSTITUTE(_xlfn.LET(_xlpm.x,MID(DBCS(分析依頼書!C157),_xlfn.SEQUENCE(LEN(DBCS(分析依頼書!C157))),1),_xlfn.CONCAT(IF(EXACT(UPPER(_xlpm.x),LOWER(_xlpm.x))*ISERROR(VALUE(_xlpm.x))*EXACT(9504&lt;CODE(_xlpm.x),CODE(_xlpm.x)&lt;9591),_xlpm.x,ASC(_xlpm.x)))),"ｰ","ー"),"~","～"))</f>
        <v/>
      </c>
      <c r="B99" s="94" t="str" cm="1">
        <f t="array" aca="1" ref="B99" ca="1">ASC(SUBSTITUTE(SUBSTITUTE(SUBSTITUTE(SUBSTITUTE(SUBSTITUTE(SUBSTITUTE(SUBSTITUTE(IF(分析依頼書!C157="","",IF(CELL("type",分析依頼書!E157)="b","未記入",IFERROR(IF(OR(分析依頼書!E157=TEXT(VALUE(分析依頼書!E157),"yyyy年M月d日"),分析依頼書!E157=TEXT(VALUE(分析依頼書!E157),"yyyy/M/d")),TEXT(VALUE(分析依頼書!E157),"yyyy年M月d日"),IF(OR(分析依頼書!E157=TEXT(VALUE(分析依頼書!E157),"yyyy年M月"),分析依頼書!E157=TEXT(VALUE(分析依頼書!E157),"yyyy/M")),TEXT(VALUE(分析依頼書!E157),"yyyy年M月"),IF(OR(分析依頼書!E157=TEXT(VALUE(分析依頼書!E157),"yyyy年"),分析依頼書!E157=TEXT(VALUE(分析依頼書!E157),"yyyy")),TEXT(VALUE(分析依頼書!E157),"yyyy年M月"),分析依頼書!E157))),分析依頼書!E157))),"不明","-"),"?","-"),"？","-"),"ー","-"),"―","-"),"‐","-"),"－","-"))</f>
        <v/>
      </c>
      <c r="C99" s="94" t="str">
        <f>IF(分析依頼書!C157="","",IF(ISNUMBER(分析依頼書!A157)=FALSE,ROW(C99)-10,IF(VALUE(分析依頼書!A157)=VALUE(ROW(C99))-10,VALUE(分析依頼書!A157),ROW(C99)-10)))</f>
        <v/>
      </c>
      <c r="E99" s="95" t="str">
        <f>IF(分析依頼書!C157="","",IF(分析依頼書!C157="欠番",77,IF(D$11&lt;&gt;11,IF(F$6="無",D$11,D$11+1),IF(AND(VALUE(分析依頼書!J157)&lt;&gt;-2,F$6="無"),73,IF(AND(VALUE(分析依頼書!J157)&lt;&gt;-2,F$6="有"),74,IF(AND(VALUE(分析依頼書!J157)=-2,F$6="無"),75,IF(AND(VALUE(分析依頼書!J157)=-2,F$6="有"),76,IF(F$6="無",73,74))))))))</f>
        <v/>
      </c>
      <c r="F99" s="96" t="str">
        <f>IF(分析依頼書!C157="","",IF(E$3=TRUE,371,IF(E$4=TRUE,372,IF(E$5=TRUE,381,IF(E$6="特急",369,371)))))</f>
        <v/>
      </c>
      <c r="G99" s="91" t="str">
        <f>IF(分析依頼書!G$65&lt;&gt;"",分析依頼書!G$65,"")</f>
        <v/>
      </c>
      <c r="H99" s="88" t="str">
        <f>IF(分析依頼書!C157="","",IF(E$3=TRUE,7,IF(E$4=TRUE,8,IF(E$5=TRUE,9,IF(E$6="特急",2,"")))))</f>
        <v/>
      </c>
      <c r="J99" s="98" t="s">
        <v>139</v>
      </c>
      <c r="K99" s="99" t="str">
        <f>IF(分析依頼書!C157="","",IF(COUNTIF(分析依頼書!H$65,"*Ｆ?????*")&gt;0,MID(分析依頼書!H$65,FIND("Ｆ",分析依頼書!H$65),6),""))</f>
        <v/>
      </c>
      <c r="L99" t="str">
        <f>IF(分析依頼書!C157="","","-")</f>
        <v/>
      </c>
      <c r="M99" t="str" cm="1">
        <f t="array" ref="M99">IF(分析依頼書!C157="","",IF(分析依頼書!H157="","未記入",SUBSTITUTE(SUBSTITUTE(SUBSTITUTE(SUBSTITUTE(SUBSTITUTE(SUBSTITUTE(SUBSTITUTE(SUBSTITUTE(_xlfn.LET(_xlpm.x,MID(DBCS(分析依頼書!H157),_xlfn.SEQUENCE(LEN(DBCS(分析依頼書!H157))),1),_xlfn.CONCAT(IF(EXACT(UPPER(_xlpm.x),LOWER(_xlpm.x))*ISERROR(VALUE(_xlpm.x))*EXACT(9504&lt;CODE(_xlpm.x),CODE(_xlpm.x)&lt;9591),_xlpm.x,ASC(_xlpm.x)))),"ｰ","ー"),"~","～"),"(株)","株式会社"),"（株）","株式会社"),"㈱","株式会社"),"(有)","有限会社"),"㈲","有限会社"),"（有）","有限会社")))</f>
        <v/>
      </c>
      <c r="N99" t="str" cm="1">
        <f t="array" ref="N99">IF(分析依頼書!C157="","",IF(分析依頼書!I157="","未記入",SUBSTITUTE(SUBSTITUTE(SUBSTITUTE(SUBSTITUTE(SUBSTITUTE(SUBSTITUTE(SUBSTITUTE(SUBSTITUTE(_xlfn.LET(_xlpm.x,MID(DBCS(分析依頼書!I157),_xlfn.SEQUENCE(LEN(DBCS(分析依頼書!I157))),1),_xlfn.CONCAT(IF(EXACT(UPPER(_xlpm.x),LOWER(_xlpm.x))*ISERROR(VALUE(_xlpm.x))*EXACT(9504&lt;CODE(_xlpm.x),CODE(_xlpm.x)&lt;9591),_xlpm.x,ASC(_xlpm.x)))),"ｰ","ー"),"~","～"),"(株)","株式会社"),"（株）","株式会社"),"㈱","株式会社"),"(有)","有限会社"),"㈲","有限会社"),"（有）","有限会社")))</f>
        <v/>
      </c>
      <c r="O99" t="str">
        <f>IF(分析依頼書!C157="","",IF(EXACT(C99,分析依頼書!A157),"",分析依頼書!A157))</f>
        <v/>
      </c>
      <c r="P99" t="str" cm="1">
        <f t="array" ref="P99">IF(分析依頼書!C157="","",IF(分析依頼書!G157="","未記入",SUBSTITUTE(SUBSTITUTE(_xlfn.LET(_xlpm.x,MID(DBCS(分析依頼書!G157),_xlfn.SEQUENCE(LEN(DBCS(分析依頼書!G157))),1),_xlfn.CONCAT(IF(EXACT(UPPER(_xlpm.x),LOWER(_xlpm.x))*ISERROR(VALUE(_xlpm.x))*EXACT(9504&lt;CODE(_xlpm.x),CODE(_xlpm.x)&lt;9591),_xlpm.x,ASC(_xlpm.x)))),"ｰ","ー"),"~","～")))</f>
        <v/>
      </c>
      <c r="Q99" t="str" cm="1">
        <f t="array" ref="Q99">IF(分析依頼書!C157="","",IF(分析依頼書!D157="","未記入",SUBSTITUTE(SUBSTITUTE(_xlfn.LET(_xlpm.x,MID(DBCS(分析依頼書!D157),_xlfn.SEQUENCE(LEN(DBCS(分析依頼書!D157))),1),_xlfn.CONCAT(IF(EXACT(UPPER(_xlpm.x),LOWER(_xlpm.x))*ISERROR(VALUE(_xlpm.x))*EXACT(9504&lt;CODE(_xlpm.x),CODE(_xlpm.x)&lt;9591),_xlpm.x,ASC(_xlpm.x)))),"ｰ","ー"),"~","～")))</f>
        <v/>
      </c>
      <c r="R99" t="str" cm="1">
        <f t="array" ref="R99">IF(分析依頼書!C157="","",IF(分析依頼書!F157="","未記入",SUBSTITUTE(SUBSTITUTE(_xlfn.LET(_xlpm.x,MID(DBCS(分析依頼書!F157),_xlfn.SEQUENCE(LEN(DBCS(分析依頼書!F157))),1),_xlfn.CONCAT(IF(EXACT(UPPER(_xlpm.x),LOWER(_xlpm.x))*ISERROR(VALUE(_xlpm.x))*EXACT(9504&lt;CODE(_xlpm.x),CODE(_xlpm.x)&lt;9591),_xlpm.x,ASC(_xlpm.x)))),"ｰ","ー"),"~","～")))</f>
        <v/>
      </c>
    </row>
    <row r="100" spans="1:18" ht="15" thickTop="1" thickBot="1" x14ac:dyDescent="0.2">
      <c r="A100" t="str" cm="1">
        <f t="array" ref="A100">IF(分析依頼書!C158="","",SUBSTITUTE(SUBSTITUTE(_xlfn.LET(_xlpm.x,MID(DBCS(分析依頼書!C158),_xlfn.SEQUENCE(LEN(DBCS(分析依頼書!C158))),1),_xlfn.CONCAT(IF(EXACT(UPPER(_xlpm.x),LOWER(_xlpm.x))*ISERROR(VALUE(_xlpm.x))*EXACT(9504&lt;CODE(_xlpm.x),CODE(_xlpm.x)&lt;9591),_xlpm.x,ASC(_xlpm.x)))),"ｰ","ー"),"~","～"))</f>
        <v/>
      </c>
      <c r="B100" s="94" t="str" cm="1">
        <f t="array" aca="1" ref="B100" ca="1">ASC(SUBSTITUTE(SUBSTITUTE(SUBSTITUTE(SUBSTITUTE(SUBSTITUTE(SUBSTITUTE(SUBSTITUTE(IF(分析依頼書!C158="","",IF(CELL("type",分析依頼書!E158)="b","未記入",IFERROR(IF(OR(分析依頼書!E158=TEXT(VALUE(分析依頼書!E158),"yyyy年M月d日"),分析依頼書!E158=TEXT(VALUE(分析依頼書!E158),"yyyy/M/d")),TEXT(VALUE(分析依頼書!E158),"yyyy年M月d日"),IF(OR(分析依頼書!E158=TEXT(VALUE(分析依頼書!E158),"yyyy年M月"),分析依頼書!E158=TEXT(VALUE(分析依頼書!E158),"yyyy/M")),TEXT(VALUE(分析依頼書!E158),"yyyy年M月"),IF(OR(分析依頼書!E158=TEXT(VALUE(分析依頼書!E158),"yyyy年"),分析依頼書!E158=TEXT(VALUE(分析依頼書!E158),"yyyy")),TEXT(VALUE(分析依頼書!E158),"yyyy年M月"),分析依頼書!E158))),分析依頼書!E158))),"不明","-"),"?","-"),"？","-"),"ー","-"),"―","-"),"‐","-"),"－","-"))</f>
        <v/>
      </c>
      <c r="C100" s="94" t="str">
        <f>IF(分析依頼書!C158="","",IF(ISNUMBER(分析依頼書!A158)=FALSE,ROW(C100)-10,IF(VALUE(分析依頼書!A158)=VALUE(ROW(C100))-10,VALUE(分析依頼書!A158),ROW(C100)-10)))</f>
        <v/>
      </c>
      <c r="E100" s="95" t="str">
        <f>IF(分析依頼書!C158="","",IF(分析依頼書!C158="欠番",77,IF(D$11&lt;&gt;11,IF(F$6="無",D$11,D$11+1),IF(AND(VALUE(分析依頼書!J158)&lt;&gt;-2,F$6="無"),73,IF(AND(VALUE(分析依頼書!J158)&lt;&gt;-2,F$6="有"),74,IF(AND(VALUE(分析依頼書!J158)=-2,F$6="無"),75,IF(AND(VALUE(分析依頼書!J158)=-2,F$6="有"),76,IF(F$6="無",73,74))))))))</f>
        <v/>
      </c>
      <c r="F100" s="96" t="str">
        <f>IF(分析依頼書!C158="","",IF(E$3=TRUE,371,IF(E$4=TRUE,372,IF(E$5=TRUE,381,IF(E$6="特急",369,371)))))</f>
        <v/>
      </c>
      <c r="G100" s="91" t="str">
        <f>IF(分析依頼書!G$65&lt;&gt;"",分析依頼書!G$65,"")</f>
        <v/>
      </c>
      <c r="H100" s="88" t="str">
        <f>IF(分析依頼書!C158="","",IF(E$3=TRUE,7,IF(E$4=TRUE,8,IF(E$5=TRUE,9,IF(E$6="特急",2,"")))))</f>
        <v/>
      </c>
      <c r="J100" s="98" t="s">
        <v>139</v>
      </c>
      <c r="K100" s="99" t="str">
        <f>IF(分析依頼書!C158="","",IF(COUNTIF(分析依頼書!H$65,"*Ｆ?????*")&gt;0,MID(分析依頼書!H$65,FIND("Ｆ",分析依頼書!H$65),6),""))</f>
        <v/>
      </c>
      <c r="L100" t="str">
        <f>IF(分析依頼書!C158="","","-")</f>
        <v/>
      </c>
      <c r="M100" t="str" cm="1">
        <f t="array" ref="M100">IF(分析依頼書!C158="","",IF(分析依頼書!H158="","未記入",SUBSTITUTE(SUBSTITUTE(SUBSTITUTE(SUBSTITUTE(SUBSTITUTE(SUBSTITUTE(SUBSTITUTE(SUBSTITUTE(_xlfn.LET(_xlpm.x,MID(DBCS(分析依頼書!H158),_xlfn.SEQUENCE(LEN(DBCS(分析依頼書!H158))),1),_xlfn.CONCAT(IF(EXACT(UPPER(_xlpm.x),LOWER(_xlpm.x))*ISERROR(VALUE(_xlpm.x))*EXACT(9504&lt;CODE(_xlpm.x),CODE(_xlpm.x)&lt;9591),_xlpm.x,ASC(_xlpm.x)))),"ｰ","ー"),"~","～"),"(株)","株式会社"),"（株）","株式会社"),"㈱","株式会社"),"(有)","有限会社"),"㈲","有限会社"),"（有）","有限会社")))</f>
        <v/>
      </c>
      <c r="N100" t="str" cm="1">
        <f t="array" ref="N100">IF(分析依頼書!C158="","",IF(分析依頼書!I158="","未記入",SUBSTITUTE(SUBSTITUTE(SUBSTITUTE(SUBSTITUTE(SUBSTITUTE(SUBSTITUTE(SUBSTITUTE(SUBSTITUTE(_xlfn.LET(_xlpm.x,MID(DBCS(分析依頼書!I158),_xlfn.SEQUENCE(LEN(DBCS(分析依頼書!I158))),1),_xlfn.CONCAT(IF(EXACT(UPPER(_xlpm.x),LOWER(_xlpm.x))*ISERROR(VALUE(_xlpm.x))*EXACT(9504&lt;CODE(_xlpm.x),CODE(_xlpm.x)&lt;9591),_xlpm.x,ASC(_xlpm.x)))),"ｰ","ー"),"~","～"),"(株)","株式会社"),"（株）","株式会社"),"㈱","株式会社"),"(有)","有限会社"),"㈲","有限会社"),"（有）","有限会社")))</f>
        <v/>
      </c>
      <c r="O100" t="str">
        <f>IF(分析依頼書!C158="","",IF(EXACT(C100,分析依頼書!A158),"",分析依頼書!A158))</f>
        <v/>
      </c>
      <c r="P100" t="str" cm="1">
        <f t="array" ref="P100">IF(分析依頼書!C158="","",IF(分析依頼書!G158="","未記入",SUBSTITUTE(SUBSTITUTE(_xlfn.LET(_xlpm.x,MID(DBCS(分析依頼書!G158),_xlfn.SEQUENCE(LEN(DBCS(分析依頼書!G158))),1),_xlfn.CONCAT(IF(EXACT(UPPER(_xlpm.x),LOWER(_xlpm.x))*ISERROR(VALUE(_xlpm.x))*EXACT(9504&lt;CODE(_xlpm.x),CODE(_xlpm.x)&lt;9591),_xlpm.x,ASC(_xlpm.x)))),"ｰ","ー"),"~","～")))</f>
        <v/>
      </c>
      <c r="Q100" t="str" cm="1">
        <f t="array" ref="Q100">IF(分析依頼書!C158="","",IF(分析依頼書!D158="","未記入",SUBSTITUTE(SUBSTITUTE(_xlfn.LET(_xlpm.x,MID(DBCS(分析依頼書!D158),_xlfn.SEQUENCE(LEN(DBCS(分析依頼書!D158))),1),_xlfn.CONCAT(IF(EXACT(UPPER(_xlpm.x),LOWER(_xlpm.x))*ISERROR(VALUE(_xlpm.x))*EXACT(9504&lt;CODE(_xlpm.x),CODE(_xlpm.x)&lt;9591),_xlpm.x,ASC(_xlpm.x)))),"ｰ","ー"),"~","～")))</f>
        <v/>
      </c>
      <c r="R100" t="str" cm="1">
        <f t="array" ref="R100">IF(分析依頼書!C158="","",IF(分析依頼書!F158="","未記入",SUBSTITUTE(SUBSTITUTE(_xlfn.LET(_xlpm.x,MID(DBCS(分析依頼書!F158),_xlfn.SEQUENCE(LEN(DBCS(分析依頼書!F158))),1),_xlfn.CONCAT(IF(EXACT(UPPER(_xlpm.x),LOWER(_xlpm.x))*ISERROR(VALUE(_xlpm.x))*EXACT(9504&lt;CODE(_xlpm.x),CODE(_xlpm.x)&lt;9591),_xlpm.x,ASC(_xlpm.x)))),"ｰ","ー"),"~","～")))</f>
        <v/>
      </c>
    </row>
    <row r="101" spans="1:18" ht="15" thickTop="1" thickBot="1" x14ac:dyDescent="0.2">
      <c r="A101" t="str" cm="1">
        <f t="array" ref="A101">IF(分析依頼書!C159="","",SUBSTITUTE(SUBSTITUTE(_xlfn.LET(_xlpm.x,MID(DBCS(分析依頼書!C159),_xlfn.SEQUENCE(LEN(DBCS(分析依頼書!C159))),1),_xlfn.CONCAT(IF(EXACT(UPPER(_xlpm.x),LOWER(_xlpm.x))*ISERROR(VALUE(_xlpm.x))*EXACT(9504&lt;CODE(_xlpm.x),CODE(_xlpm.x)&lt;9591),_xlpm.x,ASC(_xlpm.x)))),"ｰ","ー"),"~","～"))</f>
        <v/>
      </c>
      <c r="B101" s="94" t="str" cm="1">
        <f t="array" aca="1" ref="B101" ca="1">ASC(SUBSTITUTE(SUBSTITUTE(SUBSTITUTE(SUBSTITUTE(SUBSTITUTE(SUBSTITUTE(SUBSTITUTE(IF(分析依頼書!C159="","",IF(CELL("type",分析依頼書!E159)="b","未記入",IFERROR(IF(OR(分析依頼書!E159=TEXT(VALUE(分析依頼書!E159),"yyyy年M月d日"),分析依頼書!E159=TEXT(VALUE(分析依頼書!E159),"yyyy/M/d")),TEXT(VALUE(分析依頼書!E159),"yyyy年M月d日"),IF(OR(分析依頼書!E159=TEXT(VALUE(分析依頼書!E159),"yyyy年M月"),分析依頼書!E159=TEXT(VALUE(分析依頼書!E159),"yyyy/M")),TEXT(VALUE(分析依頼書!E159),"yyyy年M月"),IF(OR(分析依頼書!E159=TEXT(VALUE(分析依頼書!E159),"yyyy年"),分析依頼書!E159=TEXT(VALUE(分析依頼書!E159),"yyyy")),TEXT(VALUE(分析依頼書!E159),"yyyy年M月"),分析依頼書!E159))),分析依頼書!E159))),"不明","-"),"?","-"),"？","-"),"ー","-"),"―","-"),"‐","-"),"－","-"))</f>
        <v/>
      </c>
      <c r="C101" s="94" t="str">
        <f>IF(分析依頼書!C159="","",IF(ISNUMBER(分析依頼書!A159)=FALSE,ROW(C101)-10,IF(VALUE(分析依頼書!A159)=VALUE(ROW(C101))-10,VALUE(分析依頼書!A159),ROW(C101)-10)))</f>
        <v/>
      </c>
      <c r="E101" s="95" t="str">
        <f>IF(分析依頼書!C159="","",IF(分析依頼書!C159="欠番",77,IF(D$11&lt;&gt;11,IF(F$6="無",D$11,D$11+1),IF(AND(VALUE(分析依頼書!J159)&lt;&gt;-2,F$6="無"),73,IF(AND(VALUE(分析依頼書!J159)&lt;&gt;-2,F$6="有"),74,IF(AND(VALUE(分析依頼書!J159)=-2,F$6="無"),75,IF(AND(VALUE(分析依頼書!J159)=-2,F$6="有"),76,IF(F$6="無",73,74))))))))</f>
        <v/>
      </c>
      <c r="F101" s="96" t="str">
        <f>IF(分析依頼書!C159="","",IF(E$3=TRUE,371,IF(E$4=TRUE,372,IF(E$5=TRUE,381,IF(E$6="特急",369,371)))))</f>
        <v/>
      </c>
      <c r="G101" s="91" t="str">
        <f>IF(分析依頼書!G$65&lt;&gt;"",分析依頼書!G$65,"")</f>
        <v/>
      </c>
      <c r="H101" s="88" t="str">
        <f>IF(分析依頼書!C159="","",IF(E$3=TRUE,7,IF(E$4=TRUE,8,IF(E$5=TRUE,9,IF(E$6="特急",2,"")))))</f>
        <v/>
      </c>
      <c r="J101" s="98" t="s">
        <v>139</v>
      </c>
      <c r="K101" s="99" t="str">
        <f>IF(分析依頼書!C159="","",IF(COUNTIF(分析依頼書!H$65,"*Ｆ?????*")&gt;0,MID(分析依頼書!H$65,FIND("Ｆ",分析依頼書!H$65),6),""))</f>
        <v/>
      </c>
      <c r="L101" t="str">
        <f>IF(分析依頼書!C159="","","-")</f>
        <v/>
      </c>
      <c r="M101" t="str" cm="1">
        <f t="array" ref="M101">IF(分析依頼書!C159="","",IF(分析依頼書!H159="","未記入",SUBSTITUTE(SUBSTITUTE(SUBSTITUTE(SUBSTITUTE(SUBSTITUTE(SUBSTITUTE(SUBSTITUTE(SUBSTITUTE(_xlfn.LET(_xlpm.x,MID(DBCS(分析依頼書!H159),_xlfn.SEQUENCE(LEN(DBCS(分析依頼書!H159))),1),_xlfn.CONCAT(IF(EXACT(UPPER(_xlpm.x),LOWER(_xlpm.x))*ISERROR(VALUE(_xlpm.x))*EXACT(9504&lt;CODE(_xlpm.x),CODE(_xlpm.x)&lt;9591),_xlpm.x,ASC(_xlpm.x)))),"ｰ","ー"),"~","～"),"(株)","株式会社"),"（株）","株式会社"),"㈱","株式会社"),"(有)","有限会社"),"㈲","有限会社"),"（有）","有限会社")))</f>
        <v/>
      </c>
      <c r="N101" t="str" cm="1">
        <f t="array" ref="N101">IF(分析依頼書!C159="","",IF(分析依頼書!I159="","未記入",SUBSTITUTE(SUBSTITUTE(SUBSTITUTE(SUBSTITUTE(SUBSTITUTE(SUBSTITUTE(SUBSTITUTE(SUBSTITUTE(_xlfn.LET(_xlpm.x,MID(DBCS(分析依頼書!I159),_xlfn.SEQUENCE(LEN(DBCS(分析依頼書!I159))),1),_xlfn.CONCAT(IF(EXACT(UPPER(_xlpm.x),LOWER(_xlpm.x))*ISERROR(VALUE(_xlpm.x))*EXACT(9504&lt;CODE(_xlpm.x),CODE(_xlpm.x)&lt;9591),_xlpm.x,ASC(_xlpm.x)))),"ｰ","ー"),"~","～"),"(株)","株式会社"),"（株）","株式会社"),"㈱","株式会社"),"(有)","有限会社"),"㈲","有限会社"),"（有）","有限会社")))</f>
        <v/>
      </c>
      <c r="O101" t="str">
        <f>IF(分析依頼書!C159="","",IF(EXACT(C101,分析依頼書!A159),"",分析依頼書!A159))</f>
        <v/>
      </c>
      <c r="P101" t="str" cm="1">
        <f t="array" ref="P101">IF(分析依頼書!C159="","",IF(分析依頼書!G159="","未記入",SUBSTITUTE(SUBSTITUTE(_xlfn.LET(_xlpm.x,MID(DBCS(分析依頼書!G159),_xlfn.SEQUENCE(LEN(DBCS(分析依頼書!G159))),1),_xlfn.CONCAT(IF(EXACT(UPPER(_xlpm.x),LOWER(_xlpm.x))*ISERROR(VALUE(_xlpm.x))*EXACT(9504&lt;CODE(_xlpm.x),CODE(_xlpm.x)&lt;9591),_xlpm.x,ASC(_xlpm.x)))),"ｰ","ー"),"~","～")))</f>
        <v/>
      </c>
      <c r="Q101" t="str" cm="1">
        <f t="array" ref="Q101">IF(分析依頼書!C159="","",IF(分析依頼書!D159="","未記入",SUBSTITUTE(SUBSTITUTE(_xlfn.LET(_xlpm.x,MID(DBCS(分析依頼書!D159),_xlfn.SEQUENCE(LEN(DBCS(分析依頼書!D159))),1),_xlfn.CONCAT(IF(EXACT(UPPER(_xlpm.x),LOWER(_xlpm.x))*ISERROR(VALUE(_xlpm.x))*EXACT(9504&lt;CODE(_xlpm.x),CODE(_xlpm.x)&lt;9591),_xlpm.x,ASC(_xlpm.x)))),"ｰ","ー"),"~","～")))</f>
        <v/>
      </c>
      <c r="R101" t="str" cm="1">
        <f t="array" ref="R101">IF(分析依頼書!C159="","",IF(分析依頼書!F159="","未記入",SUBSTITUTE(SUBSTITUTE(_xlfn.LET(_xlpm.x,MID(DBCS(分析依頼書!F159),_xlfn.SEQUENCE(LEN(DBCS(分析依頼書!F159))),1),_xlfn.CONCAT(IF(EXACT(UPPER(_xlpm.x),LOWER(_xlpm.x))*ISERROR(VALUE(_xlpm.x))*EXACT(9504&lt;CODE(_xlpm.x),CODE(_xlpm.x)&lt;9591),_xlpm.x,ASC(_xlpm.x)))),"ｰ","ー"),"~","～")))</f>
        <v/>
      </c>
    </row>
    <row r="102" spans="1:18" ht="15" thickTop="1" thickBot="1" x14ac:dyDescent="0.2">
      <c r="A102" t="str" cm="1">
        <f t="array" ref="A102">IF(分析依頼書!C160="","",SUBSTITUTE(SUBSTITUTE(_xlfn.LET(_xlpm.x,MID(DBCS(分析依頼書!C160),_xlfn.SEQUENCE(LEN(DBCS(分析依頼書!C160))),1),_xlfn.CONCAT(IF(EXACT(UPPER(_xlpm.x),LOWER(_xlpm.x))*ISERROR(VALUE(_xlpm.x))*EXACT(9504&lt;CODE(_xlpm.x),CODE(_xlpm.x)&lt;9591),_xlpm.x,ASC(_xlpm.x)))),"ｰ","ー"),"~","～"))</f>
        <v/>
      </c>
      <c r="B102" s="94" t="str" cm="1">
        <f t="array" aca="1" ref="B102" ca="1">ASC(SUBSTITUTE(SUBSTITUTE(SUBSTITUTE(SUBSTITUTE(SUBSTITUTE(SUBSTITUTE(SUBSTITUTE(IF(分析依頼書!C160="","",IF(CELL("type",分析依頼書!E160)="b","未記入",IFERROR(IF(OR(分析依頼書!E160=TEXT(VALUE(分析依頼書!E160),"yyyy年M月d日"),分析依頼書!E160=TEXT(VALUE(分析依頼書!E160),"yyyy/M/d")),TEXT(VALUE(分析依頼書!E160),"yyyy年M月d日"),IF(OR(分析依頼書!E160=TEXT(VALUE(分析依頼書!E160),"yyyy年M月"),分析依頼書!E160=TEXT(VALUE(分析依頼書!E160),"yyyy/M")),TEXT(VALUE(分析依頼書!E160),"yyyy年M月"),IF(OR(分析依頼書!E160=TEXT(VALUE(分析依頼書!E160),"yyyy年"),分析依頼書!E160=TEXT(VALUE(分析依頼書!E160),"yyyy")),TEXT(VALUE(分析依頼書!E160),"yyyy年M月"),分析依頼書!E160))),分析依頼書!E160))),"不明","-"),"?","-"),"？","-"),"ー","-"),"―","-"),"‐","-"),"－","-"))</f>
        <v/>
      </c>
      <c r="C102" s="94" t="str">
        <f>IF(分析依頼書!C160="","",IF(ISNUMBER(分析依頼書!A160)=FALSE,ROW(C102)-10,IF(VALUE(分析依頼書!A160)=VALUE(ROW(C102))-10,VALUE(分析依頼書!A160),ROW(C102)-10)))</f>
        <v/>
      </c>
      <c r="E102" s="95" t="str">
        <f>IF(分析依頼書!C160="","",IF(分析依頼書!C160="欠番",77,IF(D$11&lt;&gt;11,IF(F$6="無",D$11,D$11+1),IF(AND(VALUE(分析依頼書!J160)&lt;&gt;-2,F$6="無"),73,IF(AND(VALUE(分析依頼書!J160)&lt;&gt;-2,F$6="有"),74,IF(AND(VALUE(分析依頼書!J160)=-2,F$6="無"),75,IF(AND(VALUE(分析依頼書!J160)=-2,F$6="有"),76,IF(F$6="無",73,74))))))))</f>
        <v/>
      </c>
      <c r="F102" s="96" t="str">
        <f>IF(分析依頼書!C160="","",IF(E$3=TRUE,371,IF(E$4=TRUE,372,IF(E$5=TRUE,381,IF(E$6="特急",369,371)))))</f>
        <v/>
      </c>
      <c r="G102" s="91" t="str">
        <f>IF(分析依頼書!G$65&lt;&gt;"",分析依頼書!G$65,"")</f>
        <v/>
      </c>
      <c r="H102" s="88" t="str">
        <f>IF(分析依頼書!C160="","",IF(E$3=TRUE,7,IF(E$4=TRUE,8,IF(E$5=TRUE,9,IF(E$6="特急",2,"")))))</f>
        <v/>
      </c>
      <c r="J102" s="98" t="s">
        <v>139</v>
      </c>
      <c r="K102" s="99" t="str">
        <f>IF(分析依頼書!C160="","",IF(COUNTIF(分析依頼書!H$65,"*Ｆ?????*")&gt;0,MID(分析依頼書!H$65,FIND("Ｆ",分析依頼書!H$65),6),""))</f>
        <v/>
      </c>
      <c r="L102" t="str">
        <f>IF(分析依頼書!C160="","","-")</f>
        <v/>
      </c>
      <c r="M102" t="str" cm="1">
        <f t="array" ref="M102">IF(分析依頼書!C160="","",IF(分析依頼書!H160="","未記入",SUBSTITUTE(SUBSTITUTE(SUBSTITUTE(SUBSTITUTE(SUBSTITUTE(SUBSTITUTE(SUBSTITUTE(SUBSTITUTE(_xlfn.LET(_xlpm.x,MID(DBCS(分析依頼書!H160),_xlfn.SEQUENCE(LEN(DBCS(分析依頼書!H160))),1),_xlfn.CONCAT(IF(EXACT(UPPER(_xlpm.x),LOWER(_xlpm.x))*ISERROR(VALUE(_xlpm.x))*EXACT(9504&lt;CODE(_xlpm.x),CODE(_xlpm.x)&lt;9591),_xlpm.x,ASC(_xlpm.x)))),"ｰ","ー"),"~","～"),"(株)","株式会社"),"（株）","株式会社"),"㈱","株式会社"),"(有)","有限会社"),"㈲","有限会社"),"（有）","有限会社")))</f>
        <v/>
      </c>
      <c r="N102" t="str" cm="1">
        <f t="array" ref="N102">IF(分析依頼書!C160="","",IF(分析依頼書!I160="","未記入",SUBSTITUTE(SUBSTITUTE(SUBSTITUTE(SUBSTITUTE(SUBSTITUTE(SUBSTITUTE(SUBSTITUTE(SUBSTITUTE(_xlfn.LET(_xlpm.x,MID(DBCS(分析依頼書!I160),_xlfn.SEQUENCE(LEN(DBCS(分析依頼書!I160))),1),_xlfn.CONCAT(IF(EXACT(UPPER(_xlpm.x),LOWER(_xlpm.x))*ISERROR(VALUE(_xlpm.x))*EXACT(9504&lt;CODE(_xlpm.x),CODE(_xlpm.x)&lt;9591),_xlpm.x,ASC(_xlpm.x)))),"ｰ","ー"),"~","～"),"(株)","株式会社"),"（株）","株式会社"),"㈱","株式会社"),"(有)","有限会社"),"㈲","有限会社"),"（有）","有限会社")))</f>
        <v/>
      </c>
      <c r="O102" t="str">
        <f>IF(分析依頼書!C160="","",IF(EXACT(C102,分析依頼書!A160),"",分析依頼書!A160))</f>
        <v/>
      </c>
      <c r="P102" t="str" cm="1">
        <f t="array" ref="P102">IF(分析依頼書!C160="","",IF(分析依頼書!G160="","未記入",SUBSTITUTE(SUBSTITUTE(_xlfn.LET(_xlpm.x,MID(DBCS(分析依頼書!G160),_xlfn.SEQUENCE(LEN(DBCS(分析依頼書!G160))),1),_xlfn.CONCAT(IF(EXACT(UPPER(_xlpm.x),LOWER(_xlpm.x))*ISERROR(VALUE(_xlpm.x))*EXACT(9504&lt;CODE(_xlpm.x),CODE(_xlpm.x)&lt;9591),_xlpm.x,ASC(_xlpm.x)))),"ｰ","ー"),"~","～")))</f>
        <v/>
      </c>
      <c r="Q102" t="str" cm="1">
        <f t="array" ref="Q102">IF(分析依頼書!C160="","",IF(分析依頼書!D160="","未記入",SUBSTITUTE(SUBSTITUTE(_xlfn.LET(_xlpm.x,MID(DBCS(分析依頼書!D160),_xlfn.SEQUENCE(LEN(DBCS(分析依頼書!D160))),1),_xlfn.CONCAT(IF(EXACT(UPPER(_xlpm.x),LOWER(_xlpm.x))*ISERROR(VALUE(_xlpm.x))*EXACT(9504&lt;CODE(_xlpm.x),CODE(_xlpm.x)&lt;9591),_xlpm.x,ASC(_xlpm.x)))),"ｰ","ー"),"~","～")))</f>
        <v/>
      </c>
      <c r="R102" t="str" cm="1">
        <f t="array" ref="R102">IF(分析依頼書!C160="","",IF(分析依頼書!F160="","未記入",SUBSTITUTE(SUBSTITUTE(_xlfn.LET(_xlpm.x,MID(DBCS(分析依頼書!F160),_xlfn.SEQUENCE(LEN(DBCS(分析依頼書!F160))),1),_xlfn.CONCAT(IF(EXACT(UPPER(_xlpm.x),LOWER(_xlpm.x))*ISERROR(VALUE(_xlpm.x))*EXACT(9504&lt;CODE(_xlpm.x),CODE(_xlpm.x)&lt;9591),_xlpm.x,ASC(_xlpm.x)))),"ｰ","ー"),"~","～")))</f>
        <v/>
      </c>
    </row>
    <row r="103" spans="1:18" ht="15" thickTop="1" thickBot="1" x14ac:dyDescent="0.2">
      <c r="A103" t="str" cm="1">
        <f t="array" ref="A103">IF(分析依頼書!C161="","",SUBSTITUTE(SUBSTITUTE(_xlfn.LET(_xlpm.x,MID(DBCS(分析依頼書!C161),_xlfn.SEQUENCE(LEN(DBCS(分析依頼書!C161))),1),_xlfn.CONCAT(IF(EXACT(UPPER(_xlpm.x),LOWER(_xlpm.x))*ISERROR(VALUE(_xlpm.x))*EXACT(9504&lt;CODE(_xlpm.x),CODE(_xlpm.x)&lt;9591),_xlpm.x,ASC(_xlpm.x)))),"ｰ","ー"),"~","～"))</f>
        <v/>
      </c>
      <c r="B103" s="94" t="str" cm="1">
        <f t="array" aca="1" ref="B103" ca="1">ASC(SUBSTITUTE(SUBSTITUTE(SUBSTITUTE(SUBSTITUTE(SUBSTITUTE(SUBSTITUTE(SUBSTITUTE(IF(分析依頼書!C161="","",IF(CELL("type",分析依頼書!E161)="b","未記入",IFERROR(IF(OR(分析依頼書!E161=TEXT(VALUE(分析依頼書!E161),"yyyy年M月d日"),分析依頼書!E161=TEXT(VALUE(分析依頼書!E161),"yyyy/M/d")),TEXT(VALUE(分析依頼書!E161),"yyyy年M月d日"),IF(OR(分析依頼書!E161=TEXT(VALUE(分析依頼書!E161),"yyyy年M月"),分析依頼書!E161=TEXT(VALUE(分析依頼書!E161),"yyyy/M")),TEXT(VALUE(分析依頼書!E161),"yyyy年M月"),IF(OR(分析依頼書!E161=TEXT(VALUE(分析依頼書!E161),"yyyy年"),分析依頼書!E161=TEXT(VALUE(分析依頼書!E161),"yyyy")),TEXT(VALUE(分析依頼書!E161),"yyyy年M月"),分析依頼書!E161))),分析依頼書!E161))),"不明","-"),"?","-"),"？","-"),"ー","-"),"―","-"),"‐","-"),"－","-"))</f>
        <v/>
      </c>
      <c r="C103" s="94" t="str">
        <f>IF(分析依頼書!C161="","",IF(ISNUMBER(分析依頼書!A161)=FALSE,ROW(C103)-10,IF(VALUE(分析依頼書!A161)=VALUE(ROW(C103))-10,VALUE(分析依頼書!A161),ROW(C103)-10)))</f>
        <v/>
      </c>
      <c r="E103" s="95" t="str">
        <f>IF(分析依頼書!C161="","",IF(分析依頼書!C161="欠番",77,IF(D$11&lt;&gt;11,IF(F$6="無",D$11,D$11+1),IF(AND(VALUE(分析依頼書!J161)&lt;&gt;-2,F$6="無"),73,IF(AND(VALUE(分析依頼書!J161)&lt;&gt;-2,F$6="有"),74,IF(AND(VALUE(分析依頼書!J161)=-2,F$6="無"),75,IF(AND(VALUE(分析依頼書!J161)=-2,F$6="有"),76,IF(F$6="無",73,74))))))))</f>
        <v/>
      </c>
      <c r="F103" s="96" t="str">
        <f>IF(分析依頼書!C161="","",IF(E$3=TRUE,371,IF(E$4=TRUE,372,IF(E$5=TRUE,381,IF(E$6="特急",369,371)))))</f>
        <v/>
      </c>
      <c r="G103" s="91" t="str">
        <f>IF(分析依頼書!G$65&lt;&gt;"",分析依頼書!G$65,"")</f>
        <v/>
      </c>
      <c r="H103" s="88" t="str">
        <f>IF(分析依頼書!C161="","",IF(E$3=TRUE,7,IF(E$4=TRUE,8,IF(E$5=TRUE,9,IF(E$6="特急",2,"")))))</f>
        <v/>
      </c>
      <c r="J103" s="98" t="s">
        <v>139</v>
      </c>
      <c r="K103" s="99" t="str">
        <f>IF(分析依頼書!C161="","",IF(COUNTIF(分析依頼書!H$65,"*Ｆ?????*")&gt;0,MID(分析依頼書!H$65,FIND("Ｆ",分析依頼書!H$65),6),""))</f>
        <v/>
      </c>
      <c r="L103" t="str">
        <f>IF(分析依頼書!C161="","","-")</f>
        <v/>
      </c>
      <c r="M103" t="str" cm="1">
        <f t="array" ref="M103">IF(分析依頼書!C161="","",IF(分析依頼書!H161="","未記入",SUBSTITUTE(SUBSTITUTE(SUBSTITUTE(SUBSTITUTE(SUBSTITUTE(SUBSTITUTE(SUBSTITUTE(SUBSTITUTE(_xlfn.LET(_xlpm.x,MID(DBCS(分析依頼書!H161),_xlfn.SEQUENCE(LEN(DBCS(分析依頼書!H161))),1),_xlfn.CONCAT(IF(EXACT(UPPER(_xlpm.x),LOWER(_xlpm.x))*ISERROR(VALUE(_xlpm.x))*EXACT(9504&lt;CODE(_xlpm.x),CODE(_xlpm.x)&lt;9591),_xlpm.x,ASC(_xlpm.x)))),"ｰ","ー"),"~","～"),"(株)","株式会社"),"（株）","株式会社"),"㈱","株式会社"),"(有)","有限会社"),"㈲","有限会社"),"（有）","有限会社")))</f>
        <v/>
      </c>
      <c r="N103" t="str" cm="1">
        <f t="array" ref="N103">IF(分析依頼書!C161="","",IF(分析依頼書!I161="","未記入",SUBSTITUTE(SUBSTITUTE(SUBSTITUTE(SUBSTITUTE(SUBSTITUTE(SUBSTITUTE(SUBSTITUTE(SUBSTITUTE(_xlfn.LET(_xlpm.x,MID(DBCS(分析依頼書!I161),_xlfn.SEQUENCE(LEN(DBCS(分析依頼書!I161))),1),_xlfn.CONCAT(IF(EXACT(UPPER(_xlpm.x),LOWER(_xlpm.x))*ISERROR(VALUE(_xlpm.x))*EXACT(9504&lt;CODE(_xlpm.x),CODE(_xlpm.x)&lt;9591),_xlpm.x,ASC(_xlpm.x)))),"ｰ","ー"),"~","～"),"(株)","株式会社"),"（株）","株式会社"),"㈱","株式会社"),"(有)","有限会社"),"㈲","有限会社"),"（有）","有限会社")))</f>
        <v/>
      </c>
      <c r="O103" t="str">
        <f>IF(分析依頼書!C161="","",IF(EXACT(C103,分析依頼書!A161),"",分析依頼書!A161))</f>
        <v/>
      </c>
      <c r="P103" t="str" cm="1">
        <f t="array" ref="P103">IF(分析依頼書!C161="","",IF(分析依頼書!G161="","未記入",SUBSTITUTE(SUBSTITUTE(_xlfn.LET(_xlpm.x,MID(DBCS(分析依頼書!G161),_xlfn.SEQUENCE(LEN(DBCS(分析依頼書!G161))),1),_xlfn.CONCAT(IF(EXACT(UPPER(_xlpm.x),LOWER(_xlpm.x))*ISERROR(VALUE(_xlpm.x))*EXACT(9504&lt;CODE(_xlpm.x),CODE(_xlpm.x)&lt;9591),_xlpm.x,ASC(_xlpm.x)))),"ｰ","ー"),"~","～")))</f>
        <v/>
      </c>
      <c r="Q103" t="str" cm="1">
        <f t="array" ref="Q103">IF(分析依頼書!C161="","",IF(分析依頼書!D161="","未記入",SUBSTITUTE(SUBSTITUTE(_xlfn.LET(_xlpm.x,MID(DBCS(分析依頼書!D161),_xlfn.SEQUENCE(LEN(DBCS(分析依頼書!D161))),1),_xlfn.CONCAT(IF(EXACT(UPPER(_xlpm.x),LOWER(_xlpm.x))*ISERROR(VALUE(_xlpm.x))*EXACT(9504&lt;CODE(_xlpm.x),CODE(_xlpm.x)&lt;9591),_xlpm.x,ASC(_xlpm.x)))),"ｰ","ー"),"~","～")))</f>
        <v/>
      </c>
      <c r="R103" t="str" cm="1">
        <f t="array" ref="R103">IF(分析依頼書!C161="","",IF(分析依頼書!F161="","未記入",SUBSTITUTE(SUBSTITUTE(_xlfn.LET(_xlpm.x,MID(DBCS(分析依頼書!F161),_xlfn.SEQUENCE(LEN(DBCS(分析依頼書!F161))),1),_xlfn.CONCAT(IF(EXACT(UPPER(_xlpm.x),LOWER(_xlpm.x))*ISERROR(VALUE(_xlpm.x))*EXACT(9504&lt;CODE(_xlpm.x),CODE(_xlpm.x)&lt;9591),_xlpm.x,ASC(_xlpm.x)))),"ｰ","ー"),"~","～")))</f>
        <v/>
      </c>
    </row>
    <row r="104" spans="1:18" ht="15" thickTop="1" thickBot="1" x14ac:dyDescent="0.2">
      <c r="A104" t="str" cm="1">
        <f t="array" ref="A104">IF(分析依頼書!C162="","",SUBSTITUTE(SUBSTITUTE(_xlfn.LET(_xlpm.x,MID(DBCS(分析依頼書!C162),_xlfn.SEQUENCE(LEN(DBCS(分析依頼書!C162))),1),_xlfn.CONCAT(IF(EXACT(UPPER(_xlpm.x),LOWER(_xlpm.x))*ISERROR(VALUE(_xlpm.x))*EXACT(9504&lt;CODE(_xlpm.x),CODE(_xlpm.x)&lt;9591),_xlpm.x,ASC(_xlpm.x)))),"ｰ","ー"),"~","～"))</f>
        <v/>
      </c>
      <c r="B104" s="94" t="str" cm="1">
        <f t="array" aca="1" ref="B104" ca="1">ASC(SUBSTITUTE(SUBSTITUTE(SUBSTITUTE(SUBSTITUTE(SUBSTITUTE(SUBSTITUTE(SUBSTITUTE(IF(分析依頼書!C162="","",IF(CELL("type",分析依頼書!E162)="b","未記入",IFERROR(IF(OR(分析依頼書!E162=TEXT(VALUE(分析依頼書!E162),"yyyy年M月d日"),分析依頼書!E162=TEXT(VALUE(分析依頼書!E162),"yyyy/M/d")),TEXT(VALUE(分析依頼書!E162),"yyyy年M月d日"),IF(OR(分析依頼書!E162=TEXT(VALUE(分析依頼書!E162),"yyyy年M月"),分析依頼書!E162=TEXT(VALUE(分析依頼書!E162),"yyyy/M")),TEXT(VALUE(分析依頼書!E162),"yyyy年M月"),IF(OR(分析依頼書!E162=TEXT(VALUE(分析依頼書!E162),"yyyy年"),分析依頼書!E162=TEXT(VALUE(分析依頼書!E162),"yyyy")),TEXT(VALUE(分析依頼書!E162),"yyyy年M月"),分析依頼書!E162))),分析依頼書!E162))),"不明","-"),"?","-"),"？","-"),"ー","-"),"―","-"),"‐","-"),"－","-"))</f>
        <v/>
      </c>
      <c r="C104" s="94" t="str">
        <f>IF(分析依頼書!C162="","",IF(ISNUMBER(分析依頼書!A162)=FALSE,ROW(C104)-10,IF(VALUE(分析依頼書!A162)=VALUE(ROW(C104))-10,VALUE(分析依頼書!A162),ROW(C104)-10)))</f>
        <v/>
      </c>
      <c r="E104" s="95" t="str">
        <f>IF(分析依頼書!C162="","",IF(分析依頼書!C162="欠番",77,IF(D$11&lt;&gt;11,IF(F$6="無",D$11,D$11+1),IF(AND(VALUE(分析依頼書!J162)&lt;&gt;-2,F$6="無"),73,IF(AND(VALUE(分析依頼書!J162)&lt;&gt;-2,F$6="有"),74,IF(AND(VALUE(分析依頼書!J162)=-2,F$6="無"),75,IF(AND(VALUE(分析依頼書!J162)=-2,F$6="有"),76,IF(F$6="無",73,74))))))))</f>
        <v/>
      </c>
      <c r="F104" s="96" t="str">
        <f>IF(分析依頼書!C162="","",IF(E$3=TRUE,371,IF(E$4=TRUE,372,IF(E$5=TRUE,381,IF(E$6="特急",369,371)))))</f>
        <v/>
      </c>
      <c r="G104" s="91" t="str">
        <f>IF(分析依頼書!G$65&lt;&gt;"",分析依頼書!G$65,"")</f>
        <v/>
      </c>
      <c r="H104" s="88" t="str">
        <f>IF(分析依頼書!C162="","",IF(E$3=TRUE,7,IF(E$4=TRUE,8,IF(E$5=TRUE,9,IF(E$6="特急",2,"")))))</f>
        <v/>
      </c>
      <c r="J104" s="98" t="s">
        <v>139</v>
      </c>
      <c r="K104" s="99" t="str">
        <f>IF(分析依頼書!C162="","",IF(COUNTIF(分析依頼書!H$65,"*Ｆ?????*")&gt;0,MID(分析依頼書!H$65,FIND("Ｆ",分析依頼書!H$65),6),""))</f>
        <v/>
      </c>
      <c r="L104" t="str">
        <f>IF(分析依頼書!C162="","","-")</f>
        <v/>
      </c>
      <c r="M104" t="str" cm="1">
        <f t="array" ref="M104">IF(分析依頼書!C162="","",IF(分析依頼書!H162="","未記入",SUBSTITUTE(SUBSTITUTE(SUBSTITUTE(SUBSTITUTE(SUBSTITUTE(SUBSTITUTE(SUBSTITUTE(SUBSTITUTE(_xlfn.LET(_xlpm.x,MID(DBCS(分析依頼書!H162),_xlfn.SEQUENCE(LEN(DBCS(分析依頼書!H162))),1),_xlfn.CONCAT(IF(EXACT(UPPER(_xlpm.x),LOWER(_xlpm.x))*ISERROR(VALUE(_xlpm.x))*EXACT(9504&lt;CODE(_xlpm.x),CODE(_xlpm.x)&lt;9591),_xlpm.x,ASC(_xlpm.x)))),"ｰ","ー"),"~","～"),"(株)","株式会社"),"（株）","株式会社"),"㈱","株式会社"),"(有)","有限会社"),"㈲","有限会社"),"（有）","有限会社")))</f>
        <v/>
      </c>
      <c r="N104" t="str" cm="1">
        <f t="array" ref="N104">IF(分析依頼書!C162="","",IF(分析依頼書!I162="","未記入",SUBSTITUTE(SUBSTITUTE(SUBSTITUTE(SUBSTITUTE(SUBSTITUTE(SUBSTITUTE(SUBSTITUTE(SUBSTITUTE(_xlfn.LET(_xlpm.x,MID(DBCS(分析依頼書!I162),_xlfn.SEQUENCE(LEN(DBCS(分析依頼書!I162))),1),_xlfn.CONCAT(IF(EXACT(UPPER(_xlpm.x),LOWER(_xlpm.x))*ISERROR(VALUE(_xlpm.x))*EXACT(9504&lt;CODE(_xlpm.x),CODE(_xlpm.x)&lt;9591),_xlpm.x,ASC(_xlpm.x)))),"ｰ","ー"),"~","～"),"(株)","株式会社"),"（株）","株式会社"),"㈱","株式会社"),"(有)","有限会社"),"㈲","有限会社"),"（有）","有限会社")))</f>
        <v/>
      </c>
      <c r="O104" t="str">
        <f>IF(分析依頼書!C162="","",IF(EXACT(C104,分析依頼書!A162),"",分析依頼書!A162))</f>
        <v/>
      </c>
      <c r="P104" t="str" cm="1">
        <f t="array" ref="P104">IF(分析依頼書!C162="","",IF(分析依頼書!G162="","未記入",SUBSTITUTE(SUBSTITUTE(_xlfn.LET(_xlpm.x,MID(DBCS(分析依頼書!G162),_xlfn.SEQUENCE(LEN(DBCS(分析依頼書!G162))),1),_xlfn.CONCAT(IF(EXACT(UPPER(_xlpm.x),LOWER(_xlpm.x))*ISERROR(VALUE(_xlpm.x))*EXACT(9504&lt;CODE(_xlpm.x),CODE(_xlpm.x)&lt;9591),_xlpm.x,ASC(_xlpm.x)))),"ｰ","ー"),"~","～")))</f>
        <v/>
      </c>
      <c r="Q104" t="str" cm="1">
        <f t="array" ref="Q104">IF(分析依頼書!C162="","",IF(分析依頼書!D162="","未記入",SUBSTITUTE(SUBSTITUTE(_xlfn.LET(_xlpm.x,MID(DBCS(分析依頼書!D162),_xlfn.SEQUENCE(LEN(DBCS(分析依頼書!D162))),1),_xlfn.CONCAT(IF(EXACT(UPPER(_xlpm.x),LOWER(_xlpm.x))*ISERROR(VALUE(_xlpm.x))*EXACT(9504&lt;CODE(_xlpm.x),CODE(_xlpm.x)&lt;9591),_xlpm.x,ASC(_xlpm.x)))),"ｰ","ー"),"~","～")))</f>
        <v/>
      </c>
      <c r="R104" t="str" cm="1">
        <f t="array" ref="R104">IF(分析依頼書!C162="","",IF(分析依頼書!F162="","未記入",SUBSTITUTE(SUBSTITUTE(_xlfn.LET(_xlpm.x,MID(DBCS(分析依頼書!F162),_xlfn.SEQUENCE(LEN(DBCS(分析依頼書!F162))),1),_xlfn.CONCAT(IF(EXACT(UPPER(_xlpm.x),LOWER(_xlpm.x))*ISERROR(VALUE(_xlpm.x))*EXACT(9504&lt;CODE(_xlpm.x),CODE(_xlpm.x)&lt;9591),_xlpm.x,ASC(_xlpm.x)))),"ｰ","ー"),"~","～")))</f>
        <v/>
      </c>
    </row>
    <row r="105" spans="1:18" ht="15" thickTop="1" thickBot="1" x14ac:dyDescent="0.2">
      <c r="A105" t="str" cm="1">
        <f t="array" ref="A105">IF(分析依頼書!C163="","",SUBSTITUTE(SUBSTITUTE(_xlfn.LET(_xlpm.x,MID(DBCS(分析依頼書!C163),_xlfn.SEQUENCE(LEN(DBCS(分析依頼書!C163))),1),_xlfn.CONCAT(IF(EXACT(UPPER(_xlpm.x),LOWER(_xlpm.x))*ISERROR(VALUE(_xlpm.x))*EXACT(9504&lt;CODE(_xlpm.x),CODE(_xlpm.x)&lt;9591),_xlpm.x,ASC(_xlpm.x)))),"ｰ","ー"),"~","～"))</f>
        <v/>
      </c>
      <c r="B105" s="94" t="str" cm="1">
        <f t="array" aca="1" ref="B105" ca="1">ASC(SUBSTITUTE(SUBSTITUTE(SUBSTITUTE(SUBSTITUTE(SUBSTITUTE(SUBSTITUTE(SUBSTITUTE(IF(分析依頼書!C163="","",IF(CELL("type",分析依頼書!E163)="b","未記入",IFERROR(IF(OR(分析依頼書!E163=TEXT(VALUE(分析依頼書!E163),"yyyy年M月d日"),分析依頼書!E163=TEXT(VALUE(分析依頼書!E163),"yyyy/M/d")),TEXT(VALUE(分析依頼書!E163),"yyyy年M月d日"),IF(OR(分析依頼書!E163=TEXT(VALUE(分析依頼書!E163),"yyyy年M月"),分析依頼書!E163=TEXT(VALUE(分析依頼書!E163),"yyyy/M")),TEXT(VALUE(分析依頼書!E163),"yyyy年M月"),IF(OR(分析依頼書!E163=TEXT(VALUE(分析依頼書!E163),"yyyy年"),分析依頼書!E163=TEXT(VALUE(分析依頼書!E163),"yyyy")),TEXT(VALUE(分析依頼書!E163),"yyyy年M月"),分析依頼書!E163))),分析依頼書!E163))),"不明","-"),"?","-"),"？","-"),"ー","-"),"―","-"),"‐","-"),"－","-"))</f>
        <v/>
      </c>
      <c r="C105" s="94" t="str">
        <f>IF(分析依頼書!C163="","",IF(ISNUMBER(分析依頼書!A163)=FALSE,ROW(C105)-10,IF(VALUE(分析依頼書!A163)=VALUE(ROW(C105))-10,VALUE(分析依頼書!A163),ROW(C105)-10)))</f>
        <v/>
      </c>
      <c r="E105" s="95" t="str">
        <f>IF(分析依頼書!C163="","",IF(分析依頼書!C163="欠番",77,IF(D$11&lt;&gt;11,IF(F$6="無",D$11,D$11+1),IF(AND(VALUE(分析依頼書!J163)&lt;&gt;-2,F$6="無"),73,IF(AND(VALUE(分析依頼書!J163)&lt;&gt;-2,F$6="有"),74,IF(AND(VALUE(分析依頼書!J163)=-2,F$6="無"),75,IF(AND(VALUE(分析依頼書!J163)=-2,F$6="有"),76,IF(F$6="無",73,74))))))))</f>
        <v/>
      </c>
      <c r="F105" s="96" t="str">
        <f>IF(分析依頼書!C163="","",IF(E$3=TRUE,371,IF(E$4=TRUE,372,IF(E$5=TRUE,381,IF(E$6="特急",369,371)))))</f>
        <v/>
      </c>
      <c r="G105" s="91" t="str">
        <f>IF(分析依頼書!G$65&lt;&gt;"",分析依頼書!G$65,"")</f>
        <v/>
      </c>
      <c r="H105" s="88" t="str">
        <f>IF(分析依頼書!C163="","",IF(E$3=TRUE,7,IF(E$4=TRUE,8,IF(E$5=TRUE,9,IF(E$6="特急",2,"")))))</f>
        <v/>
      </c>
      <c r="J105" s="98" t="s">
        <v>139</v>
      </c>
      <c r="K105" s="99" t="str">
        <f>IF(分析依頼書!C163="","",IF(COUNTIF(分析依頼書!H$65,"*Ｆ?????*")&gt;0,MID(分析依頼書!H$65,FIND("Ｆ",分析依頼書!H$65),6),""))</f>
        <v/>
      </c>
      <c r="L105" t="str">
        <f>IF(分析依頼書!C163="","","-")</f>
        <v/>
      </c>
      <c r="M105" t="str" cm="1">
        <f t="array" ref="M105">IF(分析依頼書!C163="","",IF(分析依頼書!H163="","未記入",SUBSTITUTE(SUBSTITUTE(SUBSTITUTE(SUBSTITUTE(SUBSTITUTE(SUBSTITUTE(SUBSTITUTE(SUBSTITUTE(_xlfn.LET(_xlpm.x,MID(DBCS(分析依頼書!H163),_xlfn.SEQUENCE(LEN(DBCS(分析依頼書!H163))),1),_xlfn.CONCAT(IF(EXACT(UPPER(_xlpm.x),LOWER(_xlpm.x))*ISERROR(VALUE(_xlpm.x))*EXACT(9504&lt;CODE(_xlpm.x),CODE(_xlpm.x)&lt;9591),_xlpm.x,ASC(_xlpm.x)))),"ｰ","ー"),"~","～"),"(株)","株式会社"),"（株）","株式会社"),"㈱","株式会社"),"(有)","有限会社"),"㈲","有限会社"),"（有）","有限会社")))</f>
        <v/>
      </c>
      <c r="N105" t="str" cm="1">
        <f t="array" ref="N105">IF(分析依頼書!C163="","",IF(分析依頼書!I163="","未記入",SUBSTITUTE(SUBSTITUTE(SUBSTITUTE(SUBSTITUTE(SUBSTITUTE(SUBSTITUTE(SUBSTITUTE(SUBSTITUTE(_xlfn.LET(_xlpm.x,MID(DBCS(分析依頼書!I163),_xlfn.SEQUENCE(LEN(DBCS(分析依頼書!I163))),1),_xlfn.CONCAT(IF(EXACT(UPPER(_xlpm.x),LOWER(_xlpm.x))*ISERROR(VALUE(_xlpm.x))*EXACT(9504&lt;CODE(_xlpm.x),CODE(_xlpm.x)&lt;9591),_xlpm.x,ASC(_xlpm.x)))),"ｰ","ー"),"~","～"),"(株)","株式会社"),"（株）","株式会社"),"㈱","株式会社"),"(有)","有限会社"),"㈲","有限会社"),"（有）","有限会社")))</f>
        <v/>
      </c>
      <c r="O105" t="str">
        <f>IF(分析依頼書!C163="","",IF(EXACT(C105,分析依頼書!A163),"",分析依頼書!A163))</f>
        <v/>
      </c>
      <c r="P105" t="str" cm="1">
        <f t="array" ref="P105">IF(分析依頼書!C163="","",IF(分析依頼書!G163="","未記入",SUBSTITUTE(SUBSTITUTE(_xlfn.LET(_xlpm.x,MID(DBCS(分析依頼書!G163),_xlfn.SEQUENCE(LEN(DBCS(分析依頼書!G163))),1),_xlfn.CONCAT(IF(EXACT(UPPER(_xlpm.x),LOWER(_xlpm.x))*ISERROR(VALUE(_xlpm.x))*EXACT(9504&lt;CODE(_xlpm.x),CODE(_xlpm.x)&lt;9591),_xlpm.x,ASC(_xlpm.x)))),"ｰ","ー"),"~","～")))</f>
        <v/>
      </c>
      <c r="Q105" t="str" cm="1">
        <f t="array" ref="Q105">IF(分析依頼書!C163="","",IF(分析依頼書!D163="","未記入",SUBSTITUTE(SUBSTITUTE(_xlfn.LET(_xlpm.x,MID(DBCS(分析依頼書!D163),_xlfn.SEQUENCE(LEN(DBCS(分析依頼書!D163))),1),_xlfn.CONCAT(IF(EXACT(UPPER(_xlpm.x),LOWER(_xlpm.x))*ISERROR(VALUE(_xlpm.x))*EXACT(9504&lt;CODE(_xlpm.x),CODE(_xlpm.x)&lt;9591),_xlpm.x,ASC(_xlpm.x)))),"ｰ","ー"),"~","～")))</f>
        <v/>
      </c>
      <c r="R105" t="str" cm="1">
        <f t="array" ref="R105">IF(分析依頼書!C163="","",IF(分析依頼書!F163="","未記入",SUBSTITUTE(SUBSTITUTE(_xlfn.LET(_xlpm.x,MID(DBCS(分析依頼書!F163),_xlfn.SEQUENCE(LEN(DBCS(分析依頼書!F163))),1),_xlfn.CONCAT(IF(EXACT(UPPER(_xlpm.x),LOWER(_xlpm.x))*ISERROR(VALUE(_xlpm.x))*EXACT(9504&lt;CODE(_xlpm.x),CODE(_xlpm.x)&lt;9591),_xlpm.x,ASC(_xlpm.x)))),"ｰ","ー"),"~","～")))</f>
        <v/>
      </c>
    </row>
    <row r="106" spans="1:18" ht="15" thickTop="1" thickBot="1" x14ac:dyDescent="0.2">
      <c r="A106" t="str" cm="1">
        <f t="array" ref="A106">IF(分析依頼書!C164="","",SUBSTITUTE(SUBSTITUTE(_xlfn.LET(_xlpm.x,MID(DBCS(分析依頼書!C164),_xlfn.SEQUENCE(LEN(DBCS(分析依頼書!C164))),1),_xlfn.CONCAT(IF(EXACT(UPPER(_xlpm.x),LOWER(_xlpm.x))*ISERROR(VALUE(_xlpm.x))*EXACT(9504&lt;CODE(_xlpm.x),CODE(_xlpm.x)&lt;9591),_xlpm.x,ASC(_xlpm.x)))),"ｰ","ー"),"~","～"))</f>
        <v/>
      </c>
      <c r="B106" s="94" t="str" cm="1">
        <f t="array" aca="1" ref="B106" ca="1">ASC(SUBSTITUTE(SUBSTITUTE(SUBSTITUTE(SUBSTITUTE(SUBSTITUTE(SUBSTITUTE(SUBSTITUTE(IF(分析依頼書!C164="","",IF(CELL("type",分析依頼書!E164)="b","未記入",IFERROR(IF(OR(分析依頼書!E164=TEXT(VALUE(分析依頼書!E164),"yyyy年M月d日"),分析依頼書!E164=TEXT(VALUE(分析依頼書!E164),"yyyy/M/d")),TEXT(VALUE(分析依頼書!E164),"yyyy年M月d日"),IF(OR(分析依頼書!E164=TEXT(VALUE(分析依頼書!E164),"yyyy年M月"),分析依頼書!E164=TEXT(VALUE(分析依頼書!E164),"yyyy/M")),TEXT(VALUE(分析依頼書!E164),"yyyy年M月"),IF(OR(分析依頼書!E164=TEXT(VALUE(分析依頼書!E164),"yyyy年"),分析依頼書!E164=TEXT(VALUE(分析依頼書!E164),"yyyy")),TEXT(VALUE(分析依頼書!E164),"yyyy年M月"),分析依頼書!E164))),分析依頼書!E164))),"不明","-"),"?","-"),"？","-"),"ー","-"),"―","-"),"‐","-"),"－","-"))</f>
        <v/>
      </c>
      <c r="C106" s="94" t="str">
        <f>IF(分析依頼書!C164="","",IF(ISNUMBER(分析依頼書!A164)=FALSE,ROW(C106)-10,IF(VALUE(分析依頼書!A164)=VALUE(ROW(C106))-10,VALUE(分析依頼書!A164),ROW(C106)-10)))</f>
        <v/>
      </c>
      <c r="E106" s="95" t="str">
        <f>IF(分析依頼書!C164="","",IF(分析依頼書!C164="欠番",77,IF(D$11&lt;&gt;11,IF(F$6="無",D$11,D$11+1),IF(AND(VALUE(分析依頼書!J164)&lt;&gt;-2,F$6="無"),73,IF(AND(VALUE(分析依頼書!J164)&lt;&gt;-2,F$6="有"),74,IF(AND(VALUE(分析依頼書!J164)=-2,F$6="無"),75,IF(AND(VALUE(分析依頼書!J164)=-2,F$6="有"),76,IF(F$6="無",73,74))))))))</f>
        <v/>
      </c>
      <c r="F106" s="96" t="str">
        <f>IF(分析依頼書!C164="","",IF(E$3=TRUE,371,IF(E$4=TRUE,372,IF(E$5=TRUE,381,IF(E$6="特急",369,371)))))</f>
        <v/>
      </c>
      <c r="G106" s="91" t="str">
        <f>IF(分析依頼書!G$65&lt;&gt;"",分析依頼書!G$65,"")</f>
        <v/>
      </c>
      <c r="H106" s="88" t="str">
        <f>IF(分析依頼書!C164="","",IF(E$3=TRUE,7,IF(E$4=TRUE,8,IF(E$5=TRUE,9,IF(E$6="特急",2,"")))))</f>
        <v/>
      </c>
      <c r="J106" s="98" t="s">
        <v>139</v>
      </c>
      <c r="K106" s="99" t="str">
        <f>IF(分析依頼書!C164="","",IF(COUNTIF(分析依頼書!H$65,"*Ｆ?????*")&gt;0,MID(分析依頼書!H$65,FIND("Ｆ",分析依頼書!H$65),6),""))</f>
        <v/>
      </c>
      <c r="L106" t="str">
        <f>IF(分析依頼書!C164="","","-")</f>
        <v/>
      </c>
      <c r="M106" t="str" cm="1">
        <f t="array" ref="M106">IF(分析依頼書!C164="","",IF(分析依頼書!H164="","未記入",SUBSTITUTE(SUBSTITUTE(SUBSTITUTE(SUBSTITUTE(SUBSTITUTE(SUBSTITUTE(SUBSTITUTE(SUBSTITUTE(_xlfn.LET(_xlpm.x,MID(DBCS(分析依頼書!H164),_xlfn.SEQUENCE(LEN(DBCS(分析依頼書!H164))),1),_xlfn.CONCAT(IF(EXACT(UPPER(_xlpm.x),LOWER(_xlpm.x))*ISERROR(VALUE(_xlpm.x))*EXACT(9504&lt;CODE(_xlpm.x),CODE(_xlpm.x)&lt;9591),_xlpm.x,ASC(_xlpm.x)))),"ｰ","ー"),"~","～"),"(株)","株式会社"),"（株）","株式会社"),"㈱","株式会社"),"(有)","有限会社"),"㈲","有限会社"),"（有）","有限会社")))</f>
        <v/>
      </c>
      <c r="N106" t="str" cm="1">
        <f t="array" ref="N106">IF(分析依頼書!C164="","",IF(分析依頼書!I164="","未記入",SUBSTITUTE(SUBSTITUTE(SUBSTITUTE(SUBSTITUTE(SUBSTITUTE(SUBSTITUTE(SUBSTITUTE(SUBSTITUTE(_xlfn.LET(_xlpm.x,MID(DBCS(分析依頼書!I164),_xlfn.SEQUENCE(LEN(DBCS(分析依頼書!I164))),1),_xlfn.CONCAT(IF(EXACT(UPPER(_xlpm.x),LOWER(_xlpm.x))*ISERROR(VALUE(_xlpm.x))*EXACT(9504&lt;CODE(_xlpm.x),CODE(_xlpm.x)&lt;9591),_xlpm.x,ASC(_xlpm.x)))),"ｰ","ー"),"~","～"),"(株)","株式会社"),"（株）","株式会社"),"㈱","株式会社"),"(有)","有限会社"),"㈲","有限会社"),"（有）","有限会社")))</f>
        <v/>
      </c>
      <c r="O106" t="str">
        <f>IF(分析依頼書!C164="","",IF(EXACT(C106,分析依頼書!A164),"",分析依頼書!A164))</f>
        <v/>
      </c>
      <c r="P106" t="str" cm="1">
        <f t="array" ref="P106">IF(分析依頼書!C164="","",IF(分析依頼書!G164="","未記入",SUBSTITUTE(SUBSTITUTE(_xlfn.LET(_xlpm.x,MID(DBCS(分析依頼書!G164),_xlfn.SEQUENCE(LEN(DBCS(分析依頼書!G164))),1),_xlfn.CONCAT(IF(EXACT(UPPER(_xlpm.x),LOWER(_xlpm.x))*ISERROR(VALUE(_xlpm.x))*EXACT(9504&lt;CODE(_xlpm.x),CODE(_xlpm.x)&lt;9591),_xlpm.x,ASC(_xlpm.x)))),"ｰ","ー"),"~","～")))</f>
        <v/>
      </c>
      <c r="Q106" t="str" cm="1">
        <f t="array" ref="Q106">IF(分析依頼書!C164="","",IF(分析依頼書!D164="","未記入",SUBSTITUTE(SUBSTITUTE(_xlfn.LET(_xlpm.x,MID(DBCS(分析依頼書!D164),_xlfn.SEQUENCE(LEN(DBCS(分析依頼書!D164))),1),_xlfn.CONCAT(IF(EXACT(UPPER(_xlpm.x),LOWER(_xlpm.x))*ISERROR(VALUE(_xlpm.x))*EXACT(9504&lt;CODE(_xlpm.x),CODE(_xlpm.x)&lt;9591),_xlpm.x,ASC(_xlpm.x)))),"ｰ","ー"),"~","～")))</f>
        <v/>
      </c>
      <c r="R106" t="str" cm="1">
        <f t="array" ref="R106">IF(分析依頼書!C164="","",IF(分析依頼書!F164="","未記入",SUBSTITUTE(SUBSTITUTE(_xlfn.LET(_xlpm.x,MID(DBCS(分析依頼書!F164),_xlfn.SEQUENCE(LEN(DBCS(分析依頼書!F164))),1),_xlfn.CONCAT(IF(EXACT(UPPER(_xlpm.x),LOWER(_xlpm.x))*ISERROR(VALUE(_xlpm.x))*EXACT(9504&lt;CODE(_xlpm.x),CODE(_xlpm.x)&lt;9591),_xlpm.x,ASC(_xlpm.x)))),"ｰ","ー"),"~","～")))</f>
        <v/>
      </c>
    </row>
    <row r="107" spans="1:18" ht="15" thickTop="1" thickBot="1" x14ac:dyDescent="0.2">
      <c r="A107" t="str" cm="1">
        <f t="array" ref="A107">IF(分析依頼書!C165="","",SUBSTITUTE(SUBSTITUTE(_xlfn.LET(_xlpm.x,MID(DBCS(分析依頼書!C165),_xlfn.SEQUENCE(LEN(DBCS(分析依頼書!C165))),1),_xlfn.CONCAT(IF(EXACT(UPPER(_xlpm.x),LOWER(_xlpm.x))*ISERROR(VALUE(_xlpm.x))*EXACT(9504&lt;CODE(_xlpm.x),CODE(_xlpm.x)&lt;9591),_xlpm.x,ASC(_xlpm.x)))),"ｰ","ー"),"~","～"))</f>
        <v/>
      </c>
      <c r="B107" s="94" t="str" cm="1">
        <f t="array" aca="1" ref="B107" ca="1">ASC(SUBSTITUTE(SUBSTITUTE(SUBSTITUTE(SUBSTITUTE(SUBSTITUTE(SUBSTITUTE(SUBSTITUTE(IF(分析依頼書!C165="","",IF(CELL("type",分析依頼書!E165)="b","未記入",IFERROR(IF(OR(分析依頼書!E165=TEXT(VALUE(分析依頼書!E165),"yyyy年M月d日"),分析依頼書!E165=TEXT(VALUE(分析依頼書!E165),"yyyy/M/d")),TEXT(VALUE(分析依頼書!E165),"yyyy年M月d日"),IF(OR(分析依頼書!E165=TEXT(VALUE(分析依頼書!E165),"yyyy年M月"),分析依頼書!E165=TEXT(VALUE(分析依頼書!E165),"yyyy/M")),TEXT(VALUE(分析依頼書!E165),"yyyy年M月"),IF(OR(分析依頼書!E165=TEXT(VALUE(分析依頼書!E165),"yyyy年"),分析依頼書!E165=TEXT(VALUE(分析依頼書!E165),"yyyy")),TEXT(VALUE(分析依頼書!E165),"yyyy年M月"),分析依頼書!E165))),分析依頼書!E165))),"不明","-"),"?","-"),"？","-"),"ー","-"),"―","-"),"‐","-"),"－","-"))</f>
        <v/>
      </c>
      <c r="C107" s="94" t="str">
        <f>IF(分析依頼書!C165="","",IF(ISNUMBER(分析依頼書!A165)=FALSE,ROW(C107)-10,IF(VALUE(分析依頼書!A165)=VALUE(ROW(C107))-10,VALUE(分析依頼書!A165),ROW(C107)-10)))</f>
        <v/>
      </c>
      <c r="E107" s="95" t="str">
        <f>IF(分析依頼書!C165="","",IF(分析依頼書!C165="欠番",77,IF(D$11&lt;&gt;11,IF(F$6="無",D$11,D$11+1),IF(AND(VALUE(分析依頼書!J165)&lt;&gt;-2,F$6="無"),73,IF(AND(VALUE(分析依頼書!J165)&lt;&gt;-2,F$6="有"),74,IF(AND(VALUE(分析依頼書!J165)=-2,F$6="無"),75,IF(AND(VALUE(分析依頼書!J165)=-2,F$6="有"),76,IF(F$6="無",73,74))))))))</f>
        <v/>
      </c>
      <c r="F107" s="96" t="str">
        <f>IF(分析依頼書!C165="","",IF(E$3=TRUE,371,IF(E$4=TRUE,372,IF(E$5=TRUE,381,IF(E$6="特急",369,371)))))</f>
        <v/>
      </c>
      <c r="G107" s="91" t="str">
        <f>IF(分析依頼書!G$65&lt;&gt;"",分析依頼書!G$65,"")</f>
        <v/>
      </c>
      <c r="H107" s="88" t="str">
        <f>IF(分析依頼書!C165="","",IF(E$3=TRUE,7,IF(E$4=TRUE,8,IF(E$5=TRUE,9,IF(E$6="特急",2,"")))))</f>
        <v/>
      </c>
      <c r="J107" s="98" t="s">
        <v>139</v>
      </c>
      <c r="K107" s="99" t="str">
        <f>IF(分析依頼書!C165="","",IF(COUNTIF(分析依頼書!H$65,"*Ｆ?????*")&gt;0,MID(分析依頼書!H$65,FIND("Ｆ",分析依頼書!H$65),6),""))</f>
        <v/>
      </c>
      <c r="L107" t="str">
        <f>IF(分析依頼書!C165="","","-")</f>
        <v/>
      </c>
      <c r="M107" t="str" cm="1">
        <f t="array" ref="M107">IF(分析依頼書!C165="","",IF(分析依頼書!H165="","未記入",SUBSTITUTE(SUBSTITUTE(SUBSTITUTE(SUBSTITUTE(SUBSTITUTE(SUBSTITUTE(SUBSTITUTE(SUBSTITUTE(_xlfn.LET(_xlpm.x,MID(DBCS(分析依頼書!H165),_xlfn.SEQUENCE(LEN(DBCS(分析依頼書!H165))),1),_xlfn.CONCAT(IF(EXACT(UPPER(_xlpm.x),LOWER(_xlpm.x))*ISERROR(VALUE(_xlpm.x))*EXACT(9504&lt;CODE(_xlpm.x),CODE(_xlpm.x)&lt;9591),_xlpm.x,ASC(_xlpm.x)))),"ｰ","ー"),"~","～"),"(株)","株式会社"),"（株）","株式会社"),"㈱","株式会社"),"(有)","有限会社"),"㈲","有限会社"),"（有）","有限会社")))</f>
        <v/>
      </c>
      <c r="N107" t="str" cm="1">
        <f t="array" ref="N107">IF(分析依頼書!C165="","",IF(分析依頼書!I165="","未記入",SUBSTITUTE(SUBSTITUTE(SUBSTITUTE(SUBSTITUTE(SUBSTITUTE(SUBSTITUTE(SUBSTITUTE(SUBSTITUTE(_xlfn.LET(_xlpm.x,MID(DBCS(分析依頼書!I165),_xlfn.SEQUENCE(LEN(DBCS(分析依頼書!I165))),1),_xlfn.CONCAT(IF(EXACT(UPPER(_xlpm.x),LOWER(_xlpm.x))*ISERROR(VALUE(_xlpm.x))*EXACT(9504&lt;CODE(_xlpm.x),CODE(_xlpm.x)&lt;9591),_xlpm.x,ASC(_xlpm.x)))),"ｰ","ー"),"~","～"),"(株)","株式会社"),"（株）","株式会社"),"㈱","株式会社"),"(有)","有限会社"),"㈲","有限会社"),"（有）","有限会社")))</f>
        <v/>
      </c>
      <c r="O107" t="str">
        <f>IF(分析依頼書!C165="","",IF(EXACT(C107,分析依頼書!A165),"",分析依頼書!A165))</f>
        <v/>
      </c>
      <c r="P107" t="str" cm="1">
        <f t="array" ref="P107">IF(分析依頼書!C165="","",IF(分析依頼書!G165="","未記入",SUBSTITUTE(SUBSTITUTE(_xlfn.LET(_xlpm.x,MID(DBCS(分析依頼書!G165),_xlfn.SEQUENCE(LEN(DBCS(分析依頼書!G165))),1),_xlfn.CONCAT(IF(EXACT(UPPER(_xlpm.x),LOWER(_xlpm.x))*ISERROR(VALUE(_xlpm.x))*EXACT(9504&lt;CODE(_xlpm.x),CODE(_xlpm.x)&lt;9591),_xlpm.x,ASC(_xlpm.x)))),"ｰ","ー"),"~","～")))</f>
        <v/>
      </c>
      <c r="Q107" t="str" cm="1">
        <f t="array" ref="Q107">IF(分析依頼書!C165="","",IF(分析依頼書!D165="","未記入",SUBSTITUTE(SUBSTITUTE(_xlfn.LET(_xlpm.x,MID(DBCS(分析依頼書!D165),_xlfn.SEQUENCE(LEN(DBCS(分析依頼書!D165))),1),_xlfn.CONCAT(IF(EXACT(UPPER(_xlpm.x),LOWER(_xlpm.x))*ISERROR(VALUE(_xlpm.x))*EXACT(9504&lt;CODE(_xlpm.x),CODE(_xlpm.x)&lt;9591),_xlpm.x,ASC(_xlpm.x)))),"ｰ","ー"),"~","～")))</f>
        <v/>
      </c>
      <c r="R107" t="str" cm="1">
        <f t="array" ref="R107">IF(分析依頼書!C165="","",IF(分析依頼書!F165="","未記入",SUBSTITUTE(SUBSTITUTE(_xlfn.LET(_xlpm.x,MID(DBCS(分析依頼書!F165),_xlfn.SEQUENCE(LEN(DBCS(分析依頼書!F165))),1),_xlfn.CONCAT(IF(EXACT(UPPER(_xlpm.x),LOWER(_xlpm.x))*ISERROR(VALUE(_xlpm.x))*EXACT(9504&lt;CODE(_xlpm.x),CODE(_xlpm.x)&lt;9591),_xlpm.x,ASC(_xlpm.x)))),"ｰ","ー"),"~","～")))</f>
        <v/>
      </c>
    </row>
    <row r="108" spans="1:18" ht="15" thickTop="1" thickBot="1" x14ac:dyDescent="0.2">
      <c r="A108" t="str" cm="1">
        <f t="array" ref="A108">IF(分析依頼書!C166="","",SUBSTITUTE(SUBSTITUTE(_xlfn.LET(_xlpm.x,MID(DBCS(分析依頼書!C166),_xlfn.SEQUENCE(LEN(DBCS(分析依頼書!C166))),1),_xlfn.CONCAT(IF(EXACT(UPPER(_xlpm.x),LOWER(_xlpm.x))*ISERROR(VALUE(_xlpm.x))*EXACT(9504&lt;CODE(_xlpm.x),CODE(_xlpm.x)&lt;9591),_xlpm.x,ASC(_xlpm.x)))),"ｰ","ー"),"~","～"))</f>
        <v/>
      </c>
      <c r="B108" s="94" t="str" cm="1">
        <f t="array" aca="1" ref="B108" ca="1">ASC(SUBSTITUTE(SUBSTITUTE(SUBSTITUTE(SUBSTITUTE(SUBSTITUTE(SUBSTITUTE(SUBSTITUTE(IF(分析依頼書!C166="","",IF(CELL("type",分析依頼書!E166)="b","未記入",IFERROR(IF(OR(分析依頼書!E166=TEXT(VALUE(分析依頼書!E166),"yyyy年M月d日"),分析依頼書!E166=TEXT(VALUE(分析依頼書!E166),"yyyy/M/d")),TEXT(VALUE(分析依頼書!E166),"yyyy年M月d日"),IF(OR(分析依頼書!E166=TEXT(VALUE(分析依頼書!E166),"yyyy年M月"),分析依頼書!E166=TEXT(VALUE(分析依頼書!E166),"yyyy/M")),TEXT(VALUE(分析依頼書!E166),"yyyy年M月"),IF(OR(分析依頼書!E166=TEXT(VALUE(分析依頼書!E166),"yyyy年"),分析依頼書!E166=TEXT(VALUE(分析依頼書!E166),"yyyy")),TEXT(VALUE(分析依頼書!E166),"yyyy年M月"),分析依頼書!E166))),分析依頼書!E166))),"不明","-"),"?","-"),"？","-"),"ー","-"),"―","-"),"‐","-"),"－","-"))</f>
        <v/>
      </c>
      <c r="C108" s="94" t="str">
        <f>IF(分析依頼書!C166="","",IF(ISNUMBER(分析依頼書!A166)=FALSE,ROW(C108)-10,IF(VALUE(分析依頼書!A166)=VALUE(ROW(C108))-10,VALUE(分析依頼書!A166),ROW(C108)-10)))</f>
        <v/>
      </c>
      <c r="E108" s="95" t="str">
        <f>IF(分析依頼書!C166="","",IF(分析依頼書!C166="欠番",77,IF(D$11&lt;&gt;11,IF(F$6="無",D$11,D$11+1),IF(AND(VALUE(分析依頼書!J166)&lt;&gt;-2,F$6="無"),73,IF(AND(VALUE(分析依頼書!J166)&lt;&gt;-2,F$6="有"),74,IF(AND(VALUE(分析依頼書!J166)=-2,F$6="無"),75,IF(AND(VALUE(分析依頼書!J166)=-2,F$6="有"),76,IF(F$6="無",73,74))))))))</f>
        <v/>
      </c>
      <c r="F108" s="96" t="str">
        <f>IF(分析依頼書!C166="","",IF(E$3=TRUE,371,IF(E$4=TRUE,372,IF(E$5=TRUE,381,IF(E$6="特急",369,371)))))</f>
        <v/>
      </c>
      <c r="G108" s="91" t="str">
        <f>IF(分析依頼書!G$65&lt;&gt;"",分析依頼書!G$65,"")</f>
        <v/>
      </c>
      <c r="H108" s="88" t="str">
        <f>IF(分析依頼書!C166="","",IF(E$3=TRUE,7,IF(E$4=TRUE,8,IF(E$5=TRUE,9,IF(E$6="特急",2,"")))))</f>
        <v/>
      </c>
      <c r="J108" s="98" t="s">
        <v>139</v>
      </c>
      <c r="K108" s="99" t="str">
        <f>IF(分析依頼書!C166="","",IF(COUNTIF(分析依頼書!H$65,"*Ｆ?????*")&gt;0,MID(分析依頼書!H$65,FIND("Ｆ",分析依頼書!H$65),6),""))</f>
        <v/>
      </c>
      <c r="L108" t="str">
        <f>IF(分析依頼書!C166="","","-")</f>
        <v/>
      </c>
      <c r="M108" t="str" cm="1">
        <f t="array" ref="M108">IF(分析依頼書!C166="","",IF(分析依頼書!H166="","未記入",SUBSTITUTE(SUBSTITUTE(SUBSTITUTE(SUBSTITUTE(SUBSTITUTE(SUBSTITUTE(SUBSTITUTE(SUBSTITUTE(_xlfn.LET(_xlpm.x,MID(DBCS(分析依頼書!H166),_xlfn.SEQUENCE(LEN(DBCS(分析依頼書!H166))),1),_xlfn.CONCAT(IF(EXACT(UPPER(_xlpm.x),LOWER(_xlpm.x))*ISERROR(VALUE(_xlpm.x))*EXACT(9504&lt;CODE(_xlpm.x),CODE(_xlpm.x)&lt;9591),_xlpm.x,ASC(_xlpm.x)))),"ｰ","ー"),"~","～"),"(株)","株式会社"),"（株）","株式会社"),"㈱","株式会社"),"(有)","有限会社"),"㈲","有限会社"),"（有）","有限会社")))</f>
        <v/>
      </c>
      <c r="N108" t="str" cm="1">
        <f t="array" ref="N108">IF(分析依頼書!C166="","",IF(分析依頼書!I166="","未記入",SUBSTITUTE(SUBSTITUTE(SUBSTITUTE(SUBSTITUTE(SUBSTITUTE(SUBSTITUTE(SUBSTITUTE(SUBSTITUTE(_xlfn.LET(_xlpm.x,MID(DBCS(分析依頼書!I166),_xlfn.SEQUENCE(LEN(DBCS(分析依頼書!I166))),1),_xlfn.CONCAT(IF(EXACT(UPPER(_xlpm.x),LOWER(_xlpm.x))*ISERROR(VALUE(_xlpm.x))*EXACT(9504&lt;CODE(_xlpm.x),CODE(_xlpm.x)&lt;9591),_xlpm.x,ASC(_xlpm.x)))),"ｰ","ー"),"~","～"),"(株)","株式会社"),"（株）","株式会社"),"㈱","株式会社"),"(有)","有限会社"),"㈲","有限会社"),"（有）","有限会社")))</f>
        <v/>
      </c>
      <c r="O108" t="str">
        <f>IF(分析依頼書!C166="","",IF(EXACT(C108,分析依頼書!A166),"",分析依頼書!A166))</f>
        <v/>
      </c>
      <c r="P108" t="str" cm="1">
        <f t="array" ref="P108">IF(分析依頼書!C166="","",IF(分析依頼書!G166="","未記入",SUBSTITUTE(SUBSTITUTE(_xlfn.LET(_xlpm.x,MID(DBCS(分析依頼書!G166),_xlfn.SEQUENCE(LEN(DBCS(分析依頼書!G166))),1),_xlfn.CONCAT(IF(EXACT(UPPER(_xlpm.x),LOWER(_xlpm.x))*ISERROR(VALUE(_xlpm.x))*EXACT(9504&lt;CODE(_xlpm.x),CODE(_xlpm.x)&lt;9591),_xlpm.x,ASC(_xlpm.x)))),"ｰ","ー"),"~","～")))</f>
        <v/>
      </c>
      <c r="Q108" t="str" cm="1">
        <f t="array" ref="Q108">IF(分析依頼書!C166="","",IF(分析依頼書!D166="","未記入",SUBSTITUTE(SUBSTITUTE(_xlfn.LET(_xlpm.x,MID(DBCS(分析依頼書!D166),_xlfn.SEQUENCE(LEN(DBCS(分析依頼書!D166))),1),_xlfn.CONCAT(IF(EXACT(UPPER(_xlpm.x),LOWER(_xlpm.x))*ISERROR(VALUE(_xlpm.x))*EXACT(9504&lt;CODE(_xlpm.x),CODE(_xlpm.x)&lt;9591),_xlpm.x,ASC(_xlpm.x)))),"ｰ","ー"),"~","～")))</f>
        <v/>
      </c>
      <c r="R108" t="str" cm="1">
        <f t="array" ref="R108">IF(分析依頼書!C166="","",IF(分析依頼書!F166="","未記入",SUBSTITUTE(SUBSTITUTE(_xlfn.LET(_xlpm.x,MID(DBCS(分析依頼書!F166),_xlfn.SEQUENCE(LEN(DBCS(分析依頼書!F166))),1),_xlfn.CONCAT(IF(EXACT(UPPER(_xlpm.x),LOWER(_xlpm.x))*ISERROR(VALUE(_xlpm.x))*EXACT(9504&lt;CODE(_xlpm.x),CODE(_xlpm.x)&lt;9591),_xlpm.x,ASC(_xlpm.x)))),"ｰ","ー"),"~","～")))</f>
        <v/>
      </c>
    </row>
    <row r="109" spans="1:18" ht="15" thickTop="1" thickBot="1" x14ac:dyDescent="0.2">
      <c r="A109" t="str" cm="1">
        <f t="array" ref="A109">IF(分析依頼書!C167="","",SUBSTITUTE(SUBSTITUTE(_xlfn.LET(_xlpm.x,MID(DBCS(分析依頼書!C167),_xlfn.SEQUENCE(LEN(DBCS(分析依頼書!C167))),1),_xlfn.CONCAT(IF(EXACT(UPPER(_xlpm.x),LOWER(_xlpm.x))*ISERROR(VALUE(_xlpm.x))*EXACT(9504&lt;CODE(_xlpm.x),CODE(_xlpm.x)&lt;9591),_xlpm.x,ASC(_xlpm.x)))),"ｰ","ー"),"~","～"))</f>
        <v/>
      </c>
      <c r="B109" s="94" t="str" cm="1">
        <f t="array" aca="1" ref="B109" ca="1">ASC(SUBSTITUTE(SUBSTITUTE(SUBSTITUTE(SUBSTITUTE(SUBSTITUTE(SUBSTITUTE(SUBSTITUTE(IF(分析依頼書!C167="","",IF(CELL("type",分析依頼書!E167)="b","未記入",IFERROR(IF(OR(分析依頼書!E167=TEXT(VALUE(分析依頼書!E167),"yyyy年M月d日"),分析依頼書!E167=TEXT(VALUE(分析依頼書!E167),"yyyy/M/d")),TEXT(VALUE(分析依頼書!E167),"yyyy年M月d日"),IF(OR(分析依頼書!E167=TEXT(VALUE(分析依頼書!E167),"yyyy年M月"),分析依頼書!E167=TEXT(VALUE(分析依頼書!E167),"yyyy/M")),TEXT(VALUE(分析依頼書!E167),"yyyy年M月"),IF(OR(分析依頼書!E167=TEXT(VALUE(分析依頼書!E167),"yyyy年"),分析依頼書!E167=TEXT(VALUE(分析依頼書!E167),"yyyy")),TEXT(VALUE(分析依頼書!E167),"yyyy年M月"),分析依頼書!E167))),分析依頼書!E167))),"不明","-"),"?","-"),"？","-"),"ー","-"),"―","-"),"‐","-"),"－","-"))</f>
        <v/>
      </c>
      <c r="C109" s="94" t="str">
        <f>IF(分析依頼書!C167="","",IF(ISNUMBER(分析依頼書!A167)=FALSE,ROW(C109)-10,IF(VALUE(分析依頼書!A167)=VALUE(ROW(C109))-10,VALUE(分析依頼書!A167),ROW(C109)-10)))</f>
        <v/>
      </c>
      <c r="E109" s="95" t="str">
        <f>IF(分析依頼書!C167="","",IF(分析依頼書!C167="欠番",77,IF(D$11&lt;&gt;11,IF(F$6="無",D$11,D$11+1),IF(AND(VALUE(分析依頼書!J167)&lt;&gt;-2,F$6="無"),73,IF(AND(VALUE(分析依頼書!J167)&lt;&gt;-2,F$6="有"),74,IF(AND(VALUE(分析依頼書!J167)=-2,F$6="無"),75,IF(AND(VALUE(分析依頼書!J167)=-2,F$6="有"),76,IF(F$6="無",73,74))))))))</f>
        <v/>
      </c>
      <c r="F109" s="96" t="str">
        <f>IF(分析依頼書!C167="","",IF(E$3=TRUE,371,IF(E$4=TRUE,372,IF(E$5=TRUE,381,IF(E$6="特急",369,371)))))</f>
        <v/>
      </c>
      <c r="G109" s="91" t="str">
        <f>IF(分析依頼書!G$65&lt;&gt;"",分析依頼書!G$65,"")</f>
        <v/>
      </c>
      <c r="H109" s="88" t="str">
        <f>IF(分析依頼書!C167="","",IF(E$3=TRUE,7,IF(E$4=TRUE,8,IF(E$5=TRUE,9,IF(E$6="特急",2,"")))))</f>
        <v/>
      </c>
      <c r="J109" s="98" t="s">
        <v>139</v>
      </c>
      <c r="K109" s="99" t="str">
        <f>IF(分析依頼書!C167="","",IF(COUNTIF(分析依頼書!H$65,"*Ｆ?????*")&gt;0,MID(分析依頼書!H$65,FIND("Ｆ",分析依頼書!H$65),6),""))</f>
        <v/>
      </c>
      <c r="L109" t="str">
        <f>IF(分析依頼書!C167="","","-")</f>
        <v/>
      </c>
      <c r="M109" t="str" cm="1">
        <f t="array" ref="M109">IF(分析依頼書!C167="","",IF(分析依頼書!H167="","未記入",SUBSTITUTE(SUBSTITUTE(SUBSTITUTE(SUBSTITUTE(SUBSTITUTE(SUBSTITUTE(SUBSTITUTE(SUBSTITUTE(_xlfn.LET(_xlpm.x,MID(DBCS(分析依頼書!H167),_xlfn.SEQUENCE(LEN(DBCS(分析依頼書!H167))),1),_xlfn.CONCAT(IF(EXACT(UPPER(_xlpm.x),LOWER(_xlpm.x))*ISERROR(VALUE(_xlpm.x))*EXACT(9504&lt;CODE(_xlpm.x),CODE(_xlpm.x)&lt;9591),_xlpm.x,ASC(_xlpm.x)))),"ｰ","ー"),"~","～"),"(株)","株式会社"),"（株）","株式会社"),"㈱","株式会社"),"(有)","有限会社"),"㈲","有限会社"),"（有）","有限会社")))</f>
        <v/>
      </c>
      <c r="N109" t="str" cm="1">
        <f t="array" ref="N109">IF(分析依頼書!C167="","",IF(分析依頼書!I167="","未記入",SUBSTITUTE(SUBSTITUTE(SUBSTITUTE(SUBSTITUTE(SUBSTITUTE(SUBSTITUTE(SUBSTITUTE(SUBSTITUTE(_xlfn.LET(_xlpm.x,MID(DBCS(分析依頼書!I167),_xlfn.SEQUENCE(LEN(DBCS(分析依頼書!I167))),1),_xlfn.CONCAT(IF(EXACT(UPPER(_xlpm.x),LOWER(_xlpm.x))*ISERROR(VALUE(_xlpm.x))*EXACT(9504&lt;CODE(_xlpm.x),CODE(_xlpm.x)&lt;9591),_xlpm.x,ASC(_xlpm.x)))),"ｰ","ー"),"~","～"),"(株)","株式会社"),"（株）","株式会社"),"㈱","株式会社"),"(有)","有限会社"),"㈲","有限会社"),"（有）","有限会社")))</f>
        <v/>
      </c>
      <c r="O109" t="str">
        <f>IF(分析依頼書!C167="","",IF(EXACT(C109,分析依頼書!A167),"",分析依頼書!A167))</f>
        <v/>
      </c>
      <c r="P109" t="str" cm="1">
        <f t="array" ref="P109">IF(分析依頼書!C167="","",IF(分析依頼書!G167="","未記入",SUBSTITUTE(SUBSTITUTE(_xlfn.LET(_xlpm.x,MID(DBCS(分析依頼書!G167),_xlfn.SEQUENCE(LEN(DBCS(分析依頼書!G167))),1),_xlfn.CONCAT(IF(EXACT(UPPER(_xlpm.x),LOWER(_xlpm.x))*ISERROR(VALUE(_xlpm.x))*EXACT(9504&lt;CODE(_xlpm.x),CODE(_xlpm.x)&lt;9591),_xlpm.x,ASC(_xlpm.x)))),"ｰ","ー"),"~","～")))</f>
        <v/>
      </c>
      <c r="Q109" t="str" cm="1">
        <f t="array" ref="Q109">IF(分析依頼書!C167="","",IF(分析依頼書!D167="","未記入",SUBSTITUTE(SUBSTITUTE(_xlfn.LET(_xlpm.x,MID(DBCS(分析依頼書!D167),_xlfn.SEQUENCE(LEN(DBCS(分析依頼書!D167))),1),_xlfn.CONCAT(IF(EXACT(UPPER(_xlpm.x),LOWER(_xlpm.x))*ISERROR(VALUE(_xlpm.x))*EXACT(9504&lt;CODE(_xlpm.x),CODE(_xlpm.x)&lt;9591),_xlpm.x,ASC(_xlpm.x)))),"ｰ","ー"),"~","～")))</f>
        <v/>
      </c>
      <c r="R109" t="str" cm="1">
        <f t="array" ref="R109">IF(分析依頼書!C167="","",IF(分析依頼書!F167="","未記入",SUBSTITUTE(SUBSTITUTE(_xlfn.LET(_xlpm.x,MID(DBCS(分析依頼書!F167),_xlfn.SEQUENCE(LEN(DBCS(分析依頼書!F167))),1),_xlfn.CONCAT(IF(EXACT(UPPER(_xlpm.x),LOWER(_xlpm.x))*ISERROR(VALUE(_xlpm.x))*EXACT(9504&lt;CODE(_xlpm.x),CODE(_xlpm.x)&lt;9591),_xlpm.x,ASC(_xlpm.x)))),"ｰ","ー"),"~","～")))</f>
        <v/>
      </c>
    </row>
    <row r="110" spans="1:18" ht="15" thickTop="1" thickBot="1" x14ac:dyDescent="0.2">
      <c r="A110" t="str" cm="1">
        <f t="array" ref="A110">IF(分析依頼書!C168="","",SUBSTITUTE(SUBSTITUTE(_xlfn.LET(_xlpm.x,MID(DBCS(分析依頼書!C168),_xlfn.SEQUENCE(LEN(DBCS(分析依頼書!C168))),1),_xlfn.CONCAT(IF(EXACT(UPPER(_xlpm.x),LOWER(_xlpm.x))*ISERROR(VALUE(_xlpm.x))*EXACT(9504&lt;CODE(_xlpm.x),CODE(_xlpm.x)&lt;9591),_xlpm.x,ASC(_xlpm.x)))),"ｰ","ー"),"~","～"))</f>
        <v/>
      </c>
      <c r="B110" s="94" t="str" cm="1">
        <f t="array" aca="1" ref="B110" ca="1">ASC(SUBSTITUTE(SUBSTITUTE(SUBSTITUTE(SUBSTITUTE(SUBSTITUTE(SUBSTITUTE(SUBSTITUTE(IF(分析依頼書!C168="","",IF(CELL("type",分析依頼書!E168)="b","未記入",IFERROR(IF(OR(分析依頼書!E168=TEXT(VALUE(分析依頼書!E168),"yyyy年M月d日"),分析依頼書!E168=TEXT(VALUE(分析依頼書!E168),"yyyy/M/d")),TEXT(VALUE(分析依頼書!E168),"yyyy年M月d日"),IF(OR(分析依頼書!E168=TEXT(VALUE(分析依頼書!E168),"yyyy年M月"),分析依頼書!E168=TEXT(VALUE(分析依頼書!E168),"yyyy/M")),TEXT(VALUE(分析依頼書!E168),"yyyy年M月"),IF(OR(分析依頼書!E168=TEXT(VALUE(分析依頼書!E168),"yyyy年"),分析依頼書!E168=TEXT(VALUE(分析依頼書!E168),"yyyy")),TEXT(VALUE(分析依頼書!E168),"yyyy年M月"),分析依頼書!E168))),分析依頼書!E168))),"不明","-"),"?","-"),"？","-"),"ー","-"),"―","-"),"‐","-"),"－","-"))</f>
        <v/>
      </c>
      <c r="C110" s="94" t="str">
        <f>IF(分析依頼書!C168="","",IF(ISNUMBER(分析依頼書!A168)=FALSE,ROW(C110)-10,IF(VALUE(分析依頼書!A168)=VALUE(ROW(C110))-10,VALUE(分析依頼書!A168),ROW(C110)-10)))</f>
        <v/>
      </c>
      <c r="E110" s="95" t="str">
        <f>IF(分析依頼書!C168="","",IF(分析依頼書!C168="欠番",77,IF(D$11&lt;&gt;11,IF(F$6="無",D$11,D$11+1),IF(AND(VALUE(分析依頼書!J168)&lt;&gt;-2,F$6="無"),73,IF(AND(VALUE(分析依頼書!J168)&lt;&gt;-2,F$6="有"),74,IF(AND(VALUE(分析依頼書!J168)=-2,F$6="無"),75,IF(AND(VALUE(分析依頼書!J168)=-2,F$6="有"),76,IF(F$6="無",73,74))))))))</f>
        <v/>
      </c>
      <c r="F110" s="96" t="str">
        <f>IF(分析依頼書!C168="","",IF(E$3=TRUE,371,IF(E$4=TRUE,372,IF(E$5=TRUE,381,IF(E$6="特急",369,371)))))</f>
        <v/>
      </c>
      <c r="G110" s="91" t="str">
        <f>IF(分析依頼書!G$65&lt;&gt;"",分析依頼書!G$65,"")</f>
        <v/>
      </c>
      <c r="H110" s="88" t="str">
        <f>IF(分析依頼書!C168="","",IF(E$3=TRUE,7,IF(E$4=TRUE,8,IF(E$5=TRUE,9,IF(E$6="特急",2,"")))))</f>
        <v/>
      </c>
      <c r="J110" s="98" t="s">
        <v>139</v>
      </c>
      <c r="K110" s="99" t="str">
        <f>IF(分析依頼書!C168="","",IF(COUNTIF(分析依頼書!H$65,"*Ｆ?????*")&gt;0,MID(分析依頼書!H$65,FIND("Ｆ",分析依頼書!H$65),6),""))</f>
        <v/>
      </c>
      <c r="L110" t="str">
        <f>IF(分析依頼書!C168="","","-")</f>
        <v/>
      </c>
      <c r="M110" t="str" cm="1">
        <f t="array" ref="M110">IF(分析依頼書!C168="","",IF(分析依頼書!H168="","未記入",SUBSTITUTE(SUBSTITUTE(SUBSTITUTE(SUBSTITUTE(SUBSTITUTE(SUBSTITUTE(SUBSTITUTE(SUBSTITUTE(_xlfn.LET(_xlpm.x,MID(DBCS(分析依頼書!H168),_xlfn.SEQUENCE(LEN(DBCS(分析依頼書!H168))),1),_xlfn.CONCAT(IF(EXACT(UPPER(_xlpm.x),LOWER(_xlpm.x))*ISERROR(VALUE(_xlpm.x))*EXACT(9504&lt;CODE(_xlpm.x),CODE(_xlpm.x)&lt;9591),_xlpm.x,ASC(_xlpm.x)))),"ｰ","ー"),"~","～"),"(株)","株式会社"),"（株）","株式会社"),"㈱","株式会社"),"(有)","有限会社"),"㈲","有限会社"),"（有）","有限会社")))</f>
        <v/>
      </c>
      <c r="N110" t="str" cm="1">
        <f t="array" ref="N110">IF(分析依頼書!C168="","",IF(分析依頼書!I168="","未記入",SUBSTITUTE(SUBSTITUTE(SUBSTITUTE(SUBSTITUTE(SUBSTITUTE(SUBSTITUTE(SUBSTITUTE(SUBSTITUTE(_xlfn.LET(_xlpm.x,MID(DBCS(分析依頼書!I168),_xlfn.SEQUENCE(LEN(DBCS(分析依頼書!I168))),1),_xlfn.CONCAT(IF(EXACT(UPPER(_xlpm.x),LOWER(_xlpm.x))*ISERROR(VALUE(_xlpm.x))*EXACT(9504&lt;CODE(_xlpm.x),CODE(_xlpm.x)&lt;9591),_xlpm.x,ASC(_xlpm.x)))),"ｰ","ー"),"~","～"),"(株)","株式会社"),"（株）","株式会社"),"㈱","株式会社"),"(有)","有限会社"),"㈲","有限会社"),"（有）","有限会社")))</f>
        <v/>
      </c>
      <c r="O110" t="str">
        <f>IF(分析依頼書!C168="","",IF(EXACT(C110,分析依頼書!A168),"",分析依頼書!A168))</f>
        <v/>
      </c>
      <c r="P110" t="str" cm="1">
        <f t="array" ref="P110">IF(分析依頼書!C168="","",IF(分析依頼書!G168="","未記入",SUBSTITUTE(SUBSTITUTE(_xlfn.LET(_xlpm.x,MID(DBCS(分析依頼書!G168),_xlfn.SEQUENCE(LEN(DBCS(分析依頼書!G168))),1),_xlfn.CONCAT(IF(EXACT(UPPER(_xlpm.x),LOWER(_xlpm.x))*ISERROR(VALUE(_xlpm.x))*EXACT(9504&lt;CODE(_xlpm.x),CODE(_xlpm.x)&lt;9591),_xlpm.x,ASC(_xlpm.x)))),"ｰ","ー"),"~","～")))</f>
        <v/>
      </c>
      <c r="Q110" t="str" cm="1">
        <f t="array" ref="Q110">IF(分析依頼書!C168="","",IF(分析依頼書!D168="","未記入",SUBSTITUTE(SUBSTITUTE(_xlfn.LET(_xlpm.x,MID(DBCS(分析依頼書!D168),_xlfn.SEQUENCE(LEN(DBCS(分析依頼書!D168))),1),_xlfn.CONCAT(IF(EXACT(UPPER(_xlpm.x),LOWER(_xlpm.x))*ISERROR(VALUE(_xlpm.x))*EXACT(9504&lt;CODE(_xlpm.x),CODE(_xlpm.x)&lt;9591),_xlpm.x,ASC(_xlpm.x)))),"ｰ","ー"),"~","～")))</f>
        <v/>
      </c>
      <c r="R110" t="str" cm="1">
        <f t="array" ref="R110">IF(分析依頼書!C168="","",IF(分析依頼書!F168="","未記入",SUBSTITUTE(SUBSTITUTE(_xlfn.LET(_xlpm.x,MID(DBCS(分析依頼書!F168),_xlfn.SEQUENCE(LEN(DBCS(分析依頼書!F168))),1),_xlfn.CONCAT(IF(EXACT(UPPER(_xlpm.x),LOWER(_xlpm.x))*ISERROR(VALUE(_xlpm.x))*EXACT(9504&lt;CODE(_xlpm.x),CODE(_xlpm.x)&lt;9591),_xlpm.x,ASC(_xlpm.x)))),"ｰ","ー"),"~","～")))</f>
        <v/>
      </c>
    </row>
  </sheetData>
  <mergeCells count="1">
    <mergeCell ref="E1:M1"/>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43B81BCABED4349971B0EB35C54AFCC" ma:contentTypeVersion="16" ma:contentTypeDescription="Create a new document." ma:contentTypeScope="" ma:versionID="d3a28d71e39c237123e7f8e6d9e4f0e1">
  <xsd:schema xmlns:xsd="http://www.w3.org/2001/XMLSchema" xmlns:xs="http://www.w3.org/2001/XMLSchema" xmlns:p="http://schemas.microsoft.com/office/2006/metadata/properties" xmlns:ns1="http://schemas.microsoft.com/sharepoint/v3" xmlns:ns2="109ce3b6-43d3-4d80-8920-5d8d31c25651" xmlns:ns3="c9fa8a42-91a7-4b76-9d7b-560e8fb6b61b" targetNamespace="http://schemas.microsoft.com/office/2006/metadata/properties" ma:root="true" ma:fieldsID="32fdd17732c32904139fa2568426fec9" ns1:_="" ns2:_="" ns3:_="">
    <xsd:import namespace="http://schemas.microsoft.com/sharepoint/v3"/>
    <xsd:import namespace="109ce3b6-43d3-4d80-8920-5d8d31c25651"/>
    <xsd:import namespace="c9fa8a42-91a7-4b76-9d7b-560e8fb6b61b"/>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9ce3b6-43d3-4d80-8920-5d8d31c256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e6d87c4-23a9-4f01-8d8f-cc36483804f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fa8a42-91a7-4b76-9d7b-560e8fb6b61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988636d-0973-41fe-8459-56122f5313f1}" ma:internalName="TaxCatchAll" ma:showField="CatchAllData" ma:web="c9fa8a42-91a7-4b76-9d7b-560e8fb6b61b">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9ce3b6-43d3-4d80-8920-5d8d31c25651">
      <Terms xmlns="http://schemas.microsoft.com/office/infopath/2007/PartnerControls"/>
    </lcf76f155ced4ddcb4097134ff3c332f>
    <TaxCatchAll xmlns="c9fa8a42-91a7-4b76-9d7b-560e8fb6b61b"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1C27555A-12FF-42EA-81FE-71A3F4581FB4}">
  <ds:schemaRefs>
    <ds:schemaRef ds:uri="http://schemas.microsoft.com/sharepoint/v3/contenttype/forms"/>
  </ds:schemaRefs>
</ds:datastoreItem>
</file>

<file path=customXml/itemProps2.xml><?xml version="1.0" encoding="utf-8"?>
<ds:datastoreItem xmlns:ds="http://schemas.openxmlformats.org/officeDocument/2006/customXml" ds:itemID="{348AC4B0-F356-419F-8218-489EC73E38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9ce3b6-43d3-4d80-8920-5d8d31c25651"/>
    <ds:schemaRef ds:uri="c9fa8a42-91a7-4b76-9d7b-560e8fb6b6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E8BC37-E023-4495-A654-0D9FBB61B934}">
  <ds:schemaRefs>
    <ds:schemaRef ds:uri="http://schemas.microsoft.com/office/2006/metadata/properties"/>
    <ds:schemaRef ds:uri="http://purl.org/dc/terms/"/>
    <ds:schemaRef ds:uri="109ce3b6-43d3-4d80-8920-5d8d31c25651"/>
    <ds:schemaRef ds:uri="http://purl.org/dc/dcmitype/"/>
    <ds:schemaRef ds:uri="c9fa8a42-91a7-4b76-9d7b-560e8fb6b61b"/>
    <ds:schemaRef ds:uri="http://schemas.microsoft.com/office/2006/documentManagement/types"/>
    <ds:schemaRef ds:uri="http://www.w3.org/XML/1998/namespace"/>
    <ds:schemaRef ds:uri="http://schemas.microsoft.com/sharepoint/v3"/>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分析依頼書</vt:lpstr>
      <vt:lpstr>★★書き方見本、その他注意事項★★</vt:lpstr>
      <vt:lpstr>取り込みシート</vt:lpstr>
      <vt:lpstr>'★★書き方見本、その他注意事項★★'!Print_Area</vt:lpstr>
      <vt:lpstr>分析依頼書!Print_Area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PC_User</dc:creator>
  <cp:keywords/>
  <dc:description/>
  <cp:lastModifiedBy>Kazuya Sakaguchi</cp:lastModifiedBy>
  <cp:revision/>
  <cp:lastPrinted>2025-05-30T03:11:42Z</cp:lastPrinted>
  <dcterms:created xsi:type="dcterms:W3CDTF">2021-04-15T07:36:58Z</dcterms:created>
  <dcterms:modified xsi:type="dcterms:W3CDTF">2025-06-04T04:29:07Z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2023-07-26T06:29:22Z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d6e0f2a0-a6f0-49b6-a5d4-c2b962fde398</vt:lpwstr>
  </property>
  <property fmtid="{D5CDD505-2E9C-101B-9397-08002B2CF9AE}" pid="8" name="MSIP_Label_e3679394-fcd4-48c1-82f3-c1b8601692ff_ContentBits">
    <vt:lpwstr>0</vt:lpwstr>
  </property>
  <property fmtid="{D5CDD505-2E9C-101B-9397-08002B2CF9AE}" pid="9" name="MediaServiceImageTags">
    <vt:lpwstr/>
  </property>
  <property fmtid="{D5CDD505-2E9C-101B-9397-08002B2CF9AE}" pid="10" name="ContentTypeId">
    <vt:lpwstr>0x010100843B81BCABED4349971B0EB35C54AFCC</vt:lpwstr>
  </property>
</Properties>
</file>